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839" activeTab="0"/>
  </bookViews>
  <sheets>
    <sheet name="TRIAL" sheetId="1" r:id="rId1"/>
    <sheet name="bsheet" sheetId="2" r:id="rId2"/>
    <sheet name="Zakat" sheetId="3" r:id="rId3"/>
    <sheet name="I&amp;E" sheetId="4" r:id="rId4"/>
    <sheet name="Compu." sheetId="5" r:id="rId5"/>
    <sheet name="IT Detail" sheetId="6" r:id="rId6"/>
    <sheet name="J.r.school" sheetId="7" r:id="rId7"/>
    <sheet name="J.R.career" sheetId="8" r:id="rId8"/>
    <sheet name="T.I" sheetId="9" r:id="rId9"/>
    <sheet name="DEP" sheetId="10" r:id="rId10"/>
    <sheet name="Emplo." sheetId="11" r:id="rId11"/>
    <sheet name="Scholar." sheetId="12" r:id="rId12"/>
    <sheet name="Iqra" sheetId="13" r:id="rId13"/>
    <sheet name="FA DETAIL" sheetId="14" r:id="rId14"/>
  </sheets>
  <definedNames>
    <definedName name="_xlnm.Print_Area" localSheetId="3">'I&amp;E'!$A$1:$D$47</definedName>
    <definedName name="_xlnm.Print_Area" localSheetId="0">'TRIAL'!$A$1:$S$133</definedName>
    <definedName name="_xlnm.Print_Titles" localSheetId="0">'TRIAL'!$A:$C,'TRIAL'!$1:$5</definedName>
    <definedName name="SALARY">'TRIAL'!#REF!</definedName>
  </definedNames>
  <calcPr fullCalcOnLoad="1"/>
</workbook>
</file>

<file path=xl/sharedStrings.xml><?xml version="1.0" encoding="utf-8"?>
<sst xmlns="http://schemas.openxmlformats.org/spreadsheetml/2006/main" count="661" uniqueCount="429">
  <si>
    <t>PARTICULARS</t>
  </si>
  <si>
    <t>TRUST</t>
  </si>
  <si>
    <t>BAITUL ZAKAT</t>
  </si>
  <si>
    <t>EMPLOYMENT</t>
  </si>
  <si>
    <t>SCHOLORSHIP</t>
  </si>
  <si>
    <t>T.I.TROMBAY</t>
  </si>
  <si>
    <t>IQRA MODEL</t>
  </si>
  <si>
    <t>J R SCHOOL</t>
  </si>
  <si>
    <t>TOTAL</t>
  </si>
  <si>
    <t xml:space="preserve">DEBIT </t>
  </si>
  <si>
    <t xml:space="preserve">CREDIT </t>
  </si>
  <si>
    <t>DEBIT</t>
  </si>
  <si>
    <t>CREDIT</t>
  </si>
  <si>
    <t>Deposits</t>
  </si>
  <si>
    <t>Electrical Fittings</t>
  </si>
  <si>
    <t>Office Machinery</t>
  </si>
  <si>
    <t>Tools&amp; Equipments</t>
  </si>
  <si>
    <t>Zakat Fund</t>
  </si>
  <si>
    <t>Land &amp; Building</t>
  </si>
  <si>
    <t>Cash In Hand</t>
  </si>
  <si>
    <t>Cash at M.C.B</t>
  </si>
  <si>
    <t>Cash at U.B.I</t>
  </si>
  <si>
    <t>Grant to Employment</t>
  </si>
  <si>
    <t>Grant from Trust</t>
  </si>
  <si>
    <t>Baitul Zakat A/C</t>
  </si>
  <si>
    <t>Conveyance</t>
  </si>
  <si>
    <t>Advertisement Exp.</t>
  </si>
  <si>
    <t>Printing &amp; Stationery</t>
  </si>
  <si>
    <t>Postage&amp;Telegram</t>
  </si>
  <si>
    <t>Books &amp; Periodicals</t>
  </si>
  <si>
    <t>Bank Charges</t>
  </si>
  <si>
    <t>Misc. Exp.</t>
  </si>
  <si>
    <t>Staff Welfare</t>
  </si>
  <si>
    <t>Electricity Charges</t>
  </si>
  <si>
    <t>Telephone Exp.</t>
  </si>
  <si>
    <t>Business Aid</t>
  </si>
  <si>
    <t>Casual Aid</t>
  </si>
  <si>
    <t>Debt Aid</t>
  </si>
  <si>
    <t>Medical Aid</t>
  </si>
  <si>
    <t>Scholorship Disbursed</t>
  </si>
  <si>
    <t>Depreciation</t>
  </si>
  <si>
    <t>Salary&amp; Bonus</t>
  </si>
  <si>
    <t>Repair &amp; Maint.</t>
  </si>
  <si>
    <t>Library Fees</t>
  </si>
  <si>
    <t>Locker Fees</t>
  </si>
  <si>
    <t>Tution Fees</t>
  </si>
  <si>
    <t>Admission Fees</t>
  </si>
  <si>
    <t>Bank Interest</t>
  </si>
  <si>
    <t>EXPENDITURE</t>
  </si>
  <si>
    <t>RUPEES</t>
  </si>
  <si>
    <t>INCOME</t>
  </si>
  <si>
    <t>By Donation Received</t>
  </si>
  <si>
    <t>To Repair &amp; Maintenance</t>
  </si>
  <si>
    <t>By Membership &amp; Subscription</t>
  </si>
  <si>
    <t>To Conveyance</t>
  </si>
  <si>
    <t>To Printing &amp; Stationery</t>
  </si>
  <si>
    <t>To Postage &amp; Telegram</t>
  </si>
  <si>
    <t>To Books &amp; Periodicals</t>
  </si>
  <si>
    <t>To Bank Charges</t>
  </si>
  <si>
    <t>To Staff Welfare</t>
  </si>
  <si>
    <t>To Telephone Exp.</t>
  </si>
  <si>
    <t>To Advertisement Exp.</t>
  </si>
  <si>
    <t>To Misc. Exp.</t>
  </si>
  <si>
    <t>To Depreciation</t>
  </si>
  <si>
    <t xml:space="preserve">To Deficit of the Institution </t>
  </si>
  <si>
    <t xml:space="preserve">    transferred from</t>
  </si>
  <si>
    <t xml:space="preserve">    - Employment</t>
  </si>
  <si>
    <t xml:space="preserve">    - T.I Trombay</t>
  </si>
  <si>
    <t>AS PER OUR REPORT OF EVEN DATE</t>
  </si>
  <si>
    <t>CHAIRMAN</t>
  </si>
  <si>
    <t>SECRETARY</t>
  </si>
  <si>
    <t>CHARTERED ACCOUNTANTS</t>
  </si>
  <si>
    <t>Aicmeu's Baitul Zakat</t>
  </si>
  <si>
    <t>To Salaries &amp; Bonus</t>
  </si>
  <si>
    <t>To Bank charges</t>
  </si>
  <si>
    <t>To Misc.Exp.</t>
  </si>
  <si>
    <t>To Business Aid</t>
  </si>
  <si>
    <t>To Casual Aid</t>
  </si>
  <si>
    <t>To Debt Aid</t>
  </si>
  <si>
    <t>To Stipend</t>
  </si>
  <si>
    <t>Aicmeu's Employment</t>
  </si>
  <si>
    <t xml:space="preserve">To Advertisement </t>
  </si>
  <si>
    <t xml:space="preserve">Aicmeu's Scholorship </t>
  </si>
  <si>
    <t>To Scholorship Disbursed</t>
  </si>
  <si>
    <t>By Interest from Bank</t>
  </si>
  <si>
    <t>To Misc. Expenses</t>
  </si>
  <si>
    <t>Aicmeu's T.I . Trombay</t>
  </si>
  <si>
    <t>To Repair &amp; Maint.</t>
  </si>
  <si>
    <t>By Material charges</t>
  </si>
  <si>
    <t>To Electricity Charges</t>
  </si>
  <si>
    <t>By Library Fees</t>
  </si>
  <si>
    <t>By Tution Fees</t>
  </si>
  <si>
    <t>By Admission Fees</t>
  </si>
  <si>
    <t>By Examination Fees</t>
  </si>
  <si>
    <t>By Locker Fees</t>
  </si>
  <si>
    <t>To Staff welfare</t>
  </si>
  <si>
    <t>By Equipment Optg.Fees</t>
  </si>
  <si>
    <t>By Magazine Fees</t>
  </si>
  <si>
    <t>To Material Purchased</t>
  </si>
  <si>
    <t xml:space="preserve">Iqra Model School </t>
  </si>
  <si>
    <t>By Fees Collected</t>
  </si>
  <si>
    <t>To Postage &amp;Telegram</t>
  </si>
  <si>
    <t xml:space="preserve">To Depreciaton </t>
  </si>
  <si>
    <t>To Repairs &amp; Maint.</t>
  </si>
  <si>
    <t>ALL INDIA COUNCIL OF MUSLIM ECONOMIC UPLIFTMENT</t>
  </si>
  <si>
    <t>Tools &amp; Equipments</t>
  </si>
  <si>
    <t>ANNEXURE TO THE BALANCE SHEET</t>
  </si>
  <si>
    <t>Caution Money</t>
  </si>
  <si>
    <t>Telephone Deposit</t>
  </si>
  <si>
    <t>Trust</t>
  </si>
  <si>
    <t>Iqra Model</t>
  </si>
  <si>
    <t>Zakat</t>
  </si>
  <si>
    <t>Employment</t>
  </si>
  <si>
    <t>Total</t>
  </si>
  <si>
    <t>As per last year</t>
  </si>
  <si>
    <t>Add:Addition during the year</t>
  </si>
  <si>
    <t xml:space="preserve">Less:Depreciation </t>
  </si>
  <si>
    <t>Net</t>
  </si>
  <si>
    <t xml:space="preserve">Less:Depreciation  </t>
  </si>
  <si>
    <t>Total Depreciation</t>
  </si>
  <si>
    <t>ALL INDIA COUNCIL OF ECONOMIC UPLIFTMENT</t>
  </si>
  <si>
    <t>LIABILITIES</t>
  </si>
  <si>
    <t>ASSETS</t>
  </si>
  <si>
    <t>ZAKAT FUND</t>
  </si>
  <si>
    <t>Balance as per last Balance sheet</t>
  </si>
  <si>
    <t>LOANS (SECURED/UNSECURED)</t>
  </si>
  <si>
    <t>INCOME &amp; EXPENDITURE A/C</t>
  </si>
  <si>
    <t>INVESTMENT</t>
  </si>
  <si>
    <t>MOVABLE PROPERTIES</t>
  </si>
  <si>
    <t>Furniture &amp; Fixtures</t>
  </si>
  <si>
    <t>Baitulmal Co-op.Credit Society</t>
  </si>
  <si>
    <t>Memon Co-op.Bank</t>
  </si>
  <si>
    <t>Union Bank of India</t>
  </si>
  <si>
    <t>Cash in Hand</t>
  </si>
  <si>
    <t>J.R. Career Centre</t>
  </si>
  <si>
    <t>Membership&amp; Subscrip</t>
  </si>
  <si>
    <t>Audit Fees</t>
  </si>
  <si>
    <t>Electricity Deposit</t>
  </si>
  <si>
    <t>Educational Aid</t>
  </si>
  <si>
    <t>Meeting Expenses</t>
  </si>
  <si>
    <t>Stipend paid</t>
  </si>
  <si>
    <t>Fitra Paid</t>
  </si>
  <si>
    <t>Cash at Baitulmal H.O.</t>
  </si>
  <si>
    <t>Cash at Baitulmal Kurla</t>
  </si>
  <si>
    <t>Magazine/News Paper</t>
  </si>
  <si>
    <t>Annual Gathering Training</t>
  </si>
  <si>
    <t xml:space="preserve">J.R. CAREER </t>
  </si>
  <si>
    <t>Rent,Rates &amp; Taxes</t>
  </si>
  <si>
    <t>To Medical Aid</t>
  </si>
  <si>
    <t>To Educational Aid</t>
  </si>
  <si>
    <t xml:space="preserve">    -Scholarship</t>
  </si>
  <si>
    <t>By Annual Gathering Training</t>
  </si>
  <si>
    <t>To Advertisement Expenses</t>
  </si>
  <si>
    <t>SCHOLARSHIP FUND</t>
  </si>
  <si>
    <t>PLACE : MUMBAI</t>
  </si>
  <si>
    <t>NCPUL FUND</t>
  </si>
  <si>
    <t>Furniture &amp; Fixuture 10%</t>
  </si>
  <si>
    <t>Electrical Fittings 10%</t>
  </si>
  <si>
    <t>Scholorship  fund</t>
  </si>
  <si>
    <t>Eq.Operation Maintances</t>
  </si>
  <si>
    <t>Raw material Purchased</t>
  </si>
  <si>
    <t>Grant to scholorship</t>
  </si>
  <si>
    <t>Misc. &amp; Donation  Received</t>
  </si>
  <si>
    <t>Donation Received</t>
  </si>
  <si>
    <t>Fees A/C</t>
  </si>
  <si>
    <t>T.I.Trombay</t>
  </si>
  <si>
    <t>To Honorain</t>
  </si>
  <si>
    <t>To Meeting  Exp.</t>
  </si>
  <si>
    <t>To Books &amp; Preiodicals</t>
  </si>
  <si>
    <t>To Fitra Paid</t>
  </si>
  <si>
    <t xml:space="preserve">J R School A/C  </t>
  </si>
  <si>
    <t xml:space="preserve">Grant to T I Trombay </t>
  </si>
  <si>
    <t>Grant to Iqra</t>
  </si>
  <si>
    <t>To Audit Fee</t>
  </si>
  <si>
    <t>Professional tax Payable</t>
  </si>
  <si>
    <t>Other Deposit</t>
  </si>
  <si>
    <t>Examination Fees Received</t>
  </si>
  <si>
    <t>Land -Iqra</t>
  </si>
  <si>
    <t xml:space="preserve">    -Iqra Model School</t>
  </si>
  <si>
    <t xml:space="preserve">Income &amp; Expenditure Account </t>
  </si>
  <si>
    <t xml:space="preserve">          Tools &amp; Equipment</t>
  </si>
  <si>
    <t xml:space="preserve">          Office Machinery</t>
  </si>
  <si>
    <r>
      <t xml:space="preserve">Less: </t>
    </r>
    <r>
      <rPr>
        <u val="single"/>
        <sz val="10"/>
        <rFont val="Times New Roman"/>
        <family val="1"/>
      </rPr>
      <t>Capital Expenditure</t>
    </r>
  </si>
  <si>
    <t>Net Surplus</t>
  </si>
  <si>
    <t>Donation &amp; Grant Received</t>
  </si>
  <si>
    <t xml:space="preserve">  DATE   :</t>
  </si>
  <si>
    <t>J.R. C.C. Remedial Coaching</t>
  </si>
  <si>
    <t>J.R. Career  Computer Division</t>
  </si>
  <si>
    <t xml:space="preserve">Donation </t>
  </si>
  <si>
    <t>Cash at Baitulmal (C.CAMP)</t>
  </si>
  <si>
    <t>Raw material Fee</t>
  </si>
  <si>
    <t>Advertisement Tarrif</t>
  </si>
  <si>
    <t>Compensation</t>
  </si>
  <si>
    <t>Grant MAEF</t>
  </si>
  <si>
    <t>Seminar Exp.</t>
  </si>
  <si>
    <t>Housing Aid</t>
  </si>
  <si>
    <t>Relief</t>
  </si>
  <si>
    <t>Cash at Allahbad Bank</t>
  </si>
  <si>
    <t xml:space="preserve">Land </t>
  </si>
  <si>
    <t>Building</t>
  </si>
  <si>
    <t>To Examination Fees</t>
  </si>
  <si>
    <t>To Rent rates &amp; Taxes</t>
  </si>
  <si>
    <t>By Admission Fee</t>
  </si>
  <si>
    <t>By Result Card</t>
  </si>
  <si>
    <t>To Repairs &amp; Maintenance</t>
  </si>
  <si>
    <t>To Travelling exp.</t>
  </si>
  <si>
    <t>To Housing Aid</t>
  </si>
  <si>
    <t xml:space="preserve">    -J.R. Career</t>
  </si>
  <si>
    <t xml:space="preserve"> By Compensation</t>
  </si>
  <si>
    <t>CASH &amp; BANK BALANCE</t>
  </si>
  <si>
    <t xml:space="preserve"> IMMOVABLE PROPERTIES</t>
  </si>
  <si>
    <t>Eid Aid</t>
  </si>
  <si>
    <t>Sale of Stationary</t>
  </si>
  <si>
    <t>Baitulmal Fixed  Deposit</t>
  </si>
  <si>
    <t>Annual Subscription</t>
  </si>
  <si>
    <t>To Eid Aid</t>
  </si>
  <si>
    <t>To Misc Exp.</t>
  </si>
  <si>
    <t>By Sale of  Stationary</t>
  </si>
  <si>
    <t>By Exam Fee</t>
  </si>
  <si>
    <t>To Seminar Exp.</t>
  </si>
  <si>
    <t xml:space="preserve"> Less:Delition during the year</t>
  </si>
  <si>
    <t>To Honorarium</t>
  </si>
  <si>
    <t>Furniture &amp; Fixture</t>
  </si>
  <si>
    <t>Ambulance 4%</t>
  </si>
  <si>
    <t>Office Machinery 10%</t>
  </si>
  <si>
    <t>Tools &amp; Equipments 10%</t>
  </si>
  <si>
    <t>Land &amp; Building 5%</t>
  </si>
  <si>
    <t xml:space="preserve">NAME OF THE ASSESSEE :  </t>
  </si>
  <si>
    <t xml:space="preserve">ALL INDIA COUNCIL OF MUSLIM ECONOMIC </t>
  </si>
  <si>
    <t xml:space="preserve">   </t>
  </si>
  <si>
    <t>A.O.P.</t>
  </si>
  <si>
    <t>COMPUTATION OF INCOME</t>
  </si>
  <si>
    <t>Income from other Sourses</t>
  </si>
  <si>
    <t>Membership &amp; Subscription</t>
  </si>
  <si>
    <t>Income From Scholarship</t>
  </si>
  <si>
    <t>Income From Zakat Fund</t>
  </si>
  <si>
    <t>Income of Institute</t>
  </si>
  <si>
    <t>Less Establishment Exp.</t>
  </si>
  <si>
    <t>Balance Income</t>
  </si>
  <si>
    <t>Less: 15%</t>
  </si>
  <si>
    <t>Balance</t>
  </si>
  <si>
    <t>Less: Expenses on the object of the Trust</t>
  </si>
  <si>
    <t xml:space="preserve">         Educational</t>
  </si>
  <si>
    <t xml:space="preserve">         Fixed Assets Purchased</t>
  </si>
  <si>
    <t xml:space="preserve">         Sub Total</t>
  </si>
  <si>
    <t xml:space="preserve">         Total Income</t>
  </si>
  <si>
    <t>By Advertisement Tariff</t>
  </si>
  <si>
    <t>A.Y.</t>
  </si>
  <si>
    <t>Technical Institute</t>
  </si>
  <si>
    <t>Iqra Model School</t>
  </si>
  <si>
    <t>JR Career Coaching</t>
  </si>
  <si>
    <t xml:space="preserve">JR Career Computer </t>
  </si>
  <si>
    <t>Details of Income from Institution</t>
  </si>
  <si>
    <t>Tution fees/other Fees</t>
  </si>
  <si>
    <t>Donation</t>
  </si>
  <si>
    <t>Grant</t>
  </si>
  <si>
    <t>Sale of Forms</t>
  </si>
  <si>
    <t>Interest</t>
  </si>
  <si>
    <t xml:space="preserve">   Total</t>
  </si>
  <si>
    <t>Details of Education Exp.</t>
  </si>
  <si>
    <t>Details of Fixed Assets Purchased</t>
  </si>
  <si>
    <t>Furniture</t>
  </si>
  <si>
    <t>Buildings</t>
  </si>
  <si>
    <t>Office Machinary</t>
  </si>
  <si>
    <t xml:space="preserve">Tools </t>
  </si>
  <si>
    <t>Computer</t>
  </si>
  <si>
    <t>Tools &amp; Equip.</t>
  </si>
  <si>
    <t>Name of the Assessee:</t>
  </si>
  <si>
    <t>Address:</t>
  </si>
  <si>
    <t>Status:</t>
  </si>
  <si>
    <t>Previous Year:</t>
  </si>
  <si>
    <t xml:space="preserve">All India Council of  Muslim Economic Uplifment Ltd. </t>
  </si>
  <si>
    <t>7/8, Vazir Bldg. I.R.Road, Mumbai - 400 003.</t>
  </si>
  <si>
    <t>Assessment Year:</t>
  </si>
  <si>
    <t>By Zakat Received</t>
  </si>
  <si>
    <t>Annual Function</t>
  </si>
  <si>
    <t>Grant CCIPL</t>
  </si>
  <si>
    <t>Add: Received During the year</t>
  </si>
  <si>
    <t>By Diary Sales</t>
  </si>
  <si>
    <t>By Donations</t>
  </si>
  <si>
    <t>Reserve &amp; Surplus</t>
  </si>
  <si>
    <t>NCPUL (Grant Recd.)</t>
  </si>
  <si>
    <t>NCPUL Fund a/c</t>
  </si>
  <si>
    <t xml:space="preserve">Loan </t>
  </si>
  <si>
    <t>Zakat Collection</t>
  </si>
  <si>
    <t>Internet Charges</t>
  </si>
  <si>
    <t>Computer &amp; Software</t>
  </si>
  <si>
    <t>By form charges</t>
  </si>
  <si>
    <t>Computers 60%</t>
  </si>
  <si>
    <t>To Advertisement exp</t>
  </si>
  <si>
    <t>To Annual subscription</t>
  </si>
  <si>
    <t>By Misc. Incom</t>
  </si>
  <si>
    <t>By Bank Int.</t>
  </si>
  <si>
    <t>By Donation</t>
  </si>
  <si>
    <t>To Books &amp; period.</t>
  </si>
  <si>
    <t>To Advertisement</t>
  </si>
  <si>
    <t>J.R. Classes(School)</t>
  </si>
  <si>
    <t>By Fees</t>
  </si>
  <si>
    <t>To Dep.</t>
  </si>
  <si>
    <t>By Misc.&amp; Donation Recd.</t>
  </si>
  <si>
    <t>Particulars</t>
  </si>
  <si>
    <t>Computer&amp;Software(Against NCPUL Fund)</t>
  </si>
  <si>
    <t>Less: Depreciation on Comp.&amp;Software</t>
  </si>
  <si>
    <t>(against NCPUL&amp;CCIPL FUND)</t>
  </si>
  <si>
    <t>Add:Received during the year</t>
  </si>
  <si>
    <t>Add: Surplus during the year</t>
  </si>
  <si>
    <t xml:space="preserve">Baitulmal Co-op.Credit Society </t>
  </si>
  <si>
    <t>In Fixed Deposit A/c With</t>
  </si>
  <si>
    <t xml:space="preserve">    -J.R.Career Classes (School)</t>
  </si>
  <si>
    <t>To Surplus Transeferred to Balance Sheet</t>
  </si>
  <si>
    <t xml:space="preserve">By Surplus of the Institution </t>
  </si>
  <si>
    <t xml:space="preserve">Incom &amp; Expenditure </t>
  </si>
  <si>
    <t>of Aicmeu's Trust</t>
  </si>
  <si>
    <t xml:space="preserve">By Deficit transeferred to </t>
  </si>
  <si>
    <t>To Surplus transeferred to</t>
  </si>
  <si>
    <t xml:space="preserve">Income &amp; Expenditure </t>
  </si>
  <si>
    <t>Balance Sheet</t>
  </si>
  <si>
    <t>Other Donation</t>
  </si>
  <si>
    <t>TRIAL BALANCE AS ON 31.3.2006</t>
  </si>
  <si>
    <t xml:space="preserve">Exam fee </t>
  </si>
  <si>
    <t>To Profession Tax Paid</t>
  </si>
  <si>
    <t>Loss by theft</t>
  </si>
  <si>
    <t>To Exam Fees Paid.</t>
  </si>
  <si>
    <t>To Loss by Theft</t>
  </si>
  <si>
    <t>To Loss by theft</t>
  </si>
  <si>
    <t>To Meeting Exp</t>
  </si>
  <si>
    <t xml:space="preserve"> For the year Ended 31.3.2006</t>
  </si>
  <si>
    <t>Less:Discarded</t>
  </si>
  <si>
    <t>Fitra Recd</t>
  </si>
  <si>
    <t>Qurbani</t>
  </si>
  <si>
    <t>Economic Rehabilation</t>
  </si>
  <si>
    <t>loss on Sale/Discarded Assets</t>
  </si>
  <si>
    <t>Qurbani Exp</t>
  </si>
  <si>
    <t>By Fitra</t>
  </si>
  <si>
    <t>By Qurbani</t>
  </si>
  <si>
    <t>To Economic Rehabilation</t>
  </si>
  <si>
    <t>To Loss on assets discarded</t>
  </si>
  <si>
    <t>To Qurbani Expenses</t>
  </si>
  <si>
    <t>To Telephone Exp</t>
  </si>
  <si>
    <t>By Membership Fees</t>
  </si>
  <si>
    <t>BALANCE SHEET AS AT 31ST MARCH,2006</t>
  </si>
  <si>
    <t>Administrative Exp</t>
  </si>
  <si>
    <t>Scolarship Refund</t>
  </si>
  <si>
    <t>To Administrative Exp</t>
  </si>
  <si>
    <t>To Meeting. Expenses</t>
  </si>
  <si>
    <t>To Salary</t>
  </si>
  <si>
    <t>To Seminar/Programme Exp</t>
  </si>
  <si>
    <t>Flood Relief Aid</t>
  </si>
  <si>
    <t>Monthly Contribution</t>
  </si>
  <si>
    <t>Account Writing Chgs</t>
  </si>
  <si>
    <t>Help Handicap Aid Distribution</t>
  </si>
  <si>
    <t>Cash at FCRA C/A (Union Bank)</t>
  </si>
  <si>
    <t>By Flood Relief Aid</t>
  </si>
  <si>
    <t>By Monthly Contribution</t>
  </si>
  <si>
    <t>To Account Writing Charges</t>
  </si>
  <si>
    <t>To Help handicap for rehabilation</t>
  </si>
  <si>
    <t>To Membership &amp; Subscription</t>
  </si>
  <si>
    <t>To Salary &amp; Bonus</t>
  </si>
  <si>
    <t>Iqara Balance</t>
  </si>
  <si>
    <t>DEPOSIT</t>
  </si>
  <si>
    <t>CASH AND BANK BALANCES</t>
  </si>
  <si>
    <t>FIXED ASSETS</t>
  </si>
  <si>
    <t>Advances</t>
  </si>
  <si>
    <t>Expenses</t>
  </si>
  <si>
    <t>Others</t>
  </si>
  <si>
    <t>Income</t>
  </si>
  <si>
    <t>Honorium</t>
  </si>
  <si>
    <t>Allahabad Bank</t>
  </si>
  <si>
    <t>Cash at CBI</t>
  </si>
  <si>
    <t xml:space="preserve">In Saving A/c With </t>
  </si>
  <si>
    <t>Central Bank of India</t>
  </si>
  <si>
    <t>UNAUDITED DRAFT ACCOUNT FROM MUKADAM &amp; ASSOCIATES</t>
  </si>
  <si>
    <t>To Rent &amp; Taxes</t>
  </si>
  <si>
    <t>To Misc.Exp</t>
  </si>
  <si>
    <t>To Rent &amp; Rates</t>
  </si>
  <si>
    <t>Other Deposits (Caution Money)</t>
  </si>
  <si>
    <t>Depn trf to Baitul Zakat on Computer</t>
  </si>
  <si>
    <t>Control Account</t>
  </si>
  <si>
    <t>By Fees Received</t>
  </si>
  <si>
    <t>By Sale of Stationary</t>
  </si>
  <si>
    <t>To Telephone &amp;Internet Exp.</t>
  </si>
  <si>
    <t>By Sale of Stationery</t>
  </si>
  <si>
    <t>Flood Relief</t>
  </si>
  <si>
    <t>By Foregin Contribution (Relief)</t>
  </si>
  <si>
    <t>By Foregin Contribution (Medical Aid)</t>
  </si>
  <si>
    <t>By Foregin Contribution (Scholarship)</t>
  </si>
  <si>
    <t>2006-2007</t>
  </si>
  <si>
    <t>2006-07</t>
  </si>
  <si>
    <t>Foregin Contribution (Scholarship)</t>
  </si>
  <si>
    <t>Foregin Contribution (Medical Aid)</t>
  </si>
  <si>
    <t>By Foregin Contribution (Handicap for Rehab))</t>
  </si>
  <si>
    <t>Foregin Contribution (Handicap Rehabilation)</t>
  </si>
  <si>
    <t>To Transfer to Zakat for Economic Rehab</t>
  </si>
  <si>
    <t>To Transfer to  Medical</t>
  </si>
  <si>
    <t>Grant From MAEF</t>
  </si>
  <si>
    <t>Depn</t>
  </si>
  <si>
    <t>Add:Surplus/(Deficit) During the year</t>
  </si>
  <si>
    <t xml:space="preserve">Union Bank of India </t>
  </si>
  <si>
    <t>By Grant from Trust</t>
  </si>
  <si>
    <t>To Transfer from FCRA A/C to Scholarship</t>
  </si>
  <si>
    <t>By Grant From Maulana Azad Education</t>
  </si>
  <si>
    <t>To Telephone &amp; Internet Exp</t>
  </si>
  <si>
    <t>To Telephone Exp &amp; Internet Exp</t>
  </si>
  <si>
    <t>By Scholarship Return</t>
  </si>
  <si>
    <t>By  Grant *(NCPUL)for stationery</t>
  </si>
  <si>
    <t>By  Grant **(CCIPL)for salary</t>
  </si>
  <si>
    <t>* National council for promotion of Urdu Language</t>
  </si>
  <si>
    <t>** Computer Clinic India Pvt Ltd</t>
  </si>
  <si>
    <t>To Water Charges</t>
  </si>
  <si>
    <t>Water Chgs</t>
  </si>
  <si>
    <t>J.R. Corpus A/C</t>
  </si>
  <si>
    <t>31.03.2005</t>
  </si>
  <si>
    <t>LAND &amp; BUILDING DETAILS</t>
  </si>
  <si>
    <t>OPENING</t>
  </si>
  <si>
    <t>ADDITION</t>
  </si>
  <si>
    <t>SALE/DELETION</t>
  </si>
  <si>
    <t>DEPRECIATION</t>
  </si>
  <si>
    <t>NET VALUE</t>
  </si>
  <si>
    <t>31.03.2004</t>
  </si>
  <si>
    <t>31.03.2003</t>
  </si>
  <si>
    <t>31.03.2002</t>
  </si>
  <si>
    <t>31.03.2001</t>
  </si>
  <si>
    <t>31.03.2000</t>
  </si>
  <si>
    <t>31.03.1999</t>
  </si>
  <si>
    <t>31.03.1998</t>
  </si>
  <si>
    <t>31.03.1997</t>
  </si>
  <si>
    <t>31.03.1996</t>
  </si>
  <si>
    <t>31.03.1995</t>
  </si>
  <si>
    <t>31.03.1994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</si>
</sst>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0.0"/>
    <numFmt numFmtId="181" formatCode="General_)"/>
    <numFmt numFmtId="182" formatCode="_(* #,##0.0_);_(* \(#,##0.0\);_(* &quot;-&quot;??_);_(@_)"/>
    <numFmt numFmtId="183" formatCode="_(* #,##0_);_(* \(#,##0\);_(* &quot;-&quot;??_);_(@_)"/>
    <numFmt numFmtId="184" formatCode="#,##0.000_);\(#,##0.000\)"/>
    <numFmt numFmtId="185" formatCode="#,##0.0000_);\(#,##0.000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#,##0.0_);\(#,##0.0\)"/>
    <numFmt numFmtId="191" formatCode="0.00_)"/>
    <numFmt numFmtId="192" formatCode="_(* #,##0.000_);_(* \(#,##0.000\);_(* &quot;-&quot;???_);_(@_)"/>
    <numFmt numFmtId="193" formatCode="mmmm\-yy"/>
    <numFmt numFmtId="194" formatCode="0_);[Red]\(0\)"/>
    <numFmt numFmtId="195" formatCode="_(* #,##0.000_);_(* \(#,##0.000\);_(* &quot;-&quot;??_);_(@_)"/>
    <numFmt numFmtId="196" formatCode="_(* #,##0.0000_);_(* \(#,##0.0000\);_(* &quot;-&quot;??_);_(@_)"/>
    <numFmt numFmtId="197" formatCode="mm/dd/yy"/>
    <numFmt numFmtId="198" formatCode="m/d"/>
    <numFmt numFmtId="199" formatCode="#,##0.000_);[Red]\(#,##0.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43" fontId="0" fillId="0" borderId="0" xfId="15" applyAlignment="1">
      <alignment/>
    </xf>
    <xf numFmtId="43" fontId="5" fillId="0" borderId="0" xfId="0" applyNumberFormat="1" applyFont="1" applyAlignment="1">
      <alignment/>
    </xf>
    <xf numFmtId="43" fontId="4" fillId="0" borderId="0" xfId="0" applyNumberFormat="1" applyFont="1" applyAlignment="1" quotePrefix="1">
      <alignment horizontal="left"/>
    </xf>
    <xf numFmtId="43" fontId="5" fillId="0" borderId="0" xfId="0" applyNumberFormat="1" applyFont="1" applyAlignment="1" quotePrefix="1">
      <alignment horizontal="left"/>
    </xf>
    <xf numFmtId="43" fontId="5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left"/>
      <protection/>
    </xf>
    <xf numFmtId="43" fontId="5" fillId="0" borderId="0" xfId="15" applyFont="1" applyAlignment="1">
      <alignment/>
    </xf>
    <xf numFmtId="43" fontId="5" fillId="0" borderId="0" xfId="15" applyFont="1" applyAlignment="1" applyProtection="1">
      <alignment/>
      <protection/>
    </xf>
    <xf numFmtId="43" fontId="4" fillId="0" borderId="0" xfId="15" applyFont="1" applyAlignment="1" applyProtection="1">
      <alignment horizontal="left"/>
      <protection/>
    </xf>
    <xf numFmtId="43" fontId="4" fillId="0" borderId="0" xfId="15" applyFont="1" applyAlignment="1" applyProtection="1">
      <alignment/>
      <protection/>
    </xf>
    <xf numFmtId="43" fontId="4" fillId="0" borderId="0" xfId="15" applyFont="1" applyAlignment="1">
      <alignment/>
    </xf>
    <xf numFmtId="43" fontId="4" fillId="0" borderId="0" xfId="15" applyFont="1" applyBorder="1" applyAlignment="1">
      <alignment/>
    </xf>
    <xf numFmtId="43" fontId="5" fillId="0" borderId="0" xfId="15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43" fontId="4" fillId="0" borderId="1" xfId="15" applyFont="1" applyBorder="1" applyAlignment="1">
      <alignment/>
    </xf>
    <xf numFmtId="183" fontId="5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43" fontId="5" fillId="0" borderId="0" xfId="15" applyFont="1" applyAlignment="1">
      <alignment horizontal="left"/>
    </xf>
    <xf numFmtId="43" fontId="4" fillId="0" borderId="0" xfId="15" applyFont="1" applyAlignment="1">
      <alignment horizontal="centerContinuous"/>
    </xf>
    <xf numFmtId="43" fontId="5" fillId="0" borderId="0" xfId="15" applyFont="1" applyAlignment="1">
      <alignment horizontal="centerContinuous"/>
    </xf>
    <xf numFmtId="43" fontId="5" fillId="0" borderId="0" xfId="15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Continuous"/>
    </xf>
    <xf numFmtId="43" fontId="4" fillId="0" borderId="0" xfId="15" applyFont="1" applyBorder="1" applyAlignment="1">
      <alignment horizontal="centerContinuous"/>
    </xf>
    <xf numFmtId="43" fontId="4" fillId="0" borderId="2" xfId="15" applyFont="1" applyBorder="1" applyAlignment="1">
      <alignment horizontal="center"/>
    </xf>
    <xf numFmtId="43" fontId="5" fillId="0" borderId="0" xfId="15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83" fontId="5" fillId="0" borderId="0" xfId="15" applyNumberFormat="1" applyFont="1" applyBorder="1" applyAlignment="1">
      <alignment/>
    </xf>
    <xf numFmtId="43" fontId="4" fillId="0" borderId="1" xfId="0" applyNumberFormat="1" applyFont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43" fontId="5" fillId="0" borderId="1" xfId="15" applyFont="1" applyBorder="1" applyAlignment="1">
      <alignment/>
    </xf>
    <xf numFmtId="43" fontId="5" fillId="0" borderId="0" xfId="0" applyNumberFormat="1" applyFont="1" applyBorder="1" applyAlignment="1">
      <alignment/>
    </xf>
    <xf numFmtId="16" fontId="5" fillId="0" borderId="0" xfId="15" applyNumberFormat="1" applyFont="1" applyAlignment="1">
      <alignment/>
    </xf>
    <xf numFmtId="0" fontId="5" fillId="0" borderId="0" xfId="0" applyFont="1" applyFill="1" applyAlignment="1">
      <alignment/>
    </xf>
    <xf numFmtId="43" fontId="5" fillId="0" borderId="0" xfId="15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3" fontId="4" fillId="0" borderId="0" xfId="15" applyFont="1" applyFill="1" applyBorder="1" applyAlignment="1">
      <alignment horizontal="right"/>
    </xf>
    <xf numFmtId="43" fontId="5" fillId="0" borderId="0" xfId="15" applyFont="1" applyFill="1" applyBorder="1" applyAlignment="1">
      <alignment horizontal="right"/>
    </xf>
    <xf numFmtId="16" fontId="4" fillId="0" borderId="0" xfId="15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43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183" fontId="4" fillId="0" borderId="0" xfId="15" applyNumberFormat="1" applyFont="1" applyAlignment="1">
      <alignment/>
    </xf>
    <xf numFmtId="0" fontId="0" fillId="0" borderId="0" xfId="0" applyFont="1" applyAlignment="1">
      <alignment/>
    </xf>
    <xf numFmtId="43" fontId="5" fillId="0" borderId="0" xfId="0" applyNumberFormat="1" applyFont="1" applyBorder="1" applyAlignment="1">
      <alignment horizontal="left"/>
    </xf>
    <xf numFmtId="43" fontId="5" fillId="0" borderId="0" xfId="15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38" fontId="5" fillId="0" borderId="5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183" fontId="5" fillId="0" borderId="0" xfId="15" applyNumberFormat="1" applyFont="1" applyFill="1" applyBorder="1" applyAlignment="1">
      <alignment/>
    </xf>
    <xf numFmtId="183" fontId="4" fillId="0" borderId="11" xfId="15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183" fontId="5" fillId="0" borderId="12" xfId="15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83" fontId="5" fillId="0" borderId="14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3" fontId="4" fillId="0" borderId="15" xfId="15" applyFont="1" applyFill="1" applyBorder="1" applyAlignment="1">
      <alignment/>
    </xf>
    <xf numFmtId="183" fontId="0" fillId="0" borderId="0" xfId="0" applyNumberForma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3" fontId="5" fillId="0" borderId="15" xfId="15" applyFont="1" applyFill="1" applyBorder="1" applyAlignment="1">
      <alignment/>
    </xf>
    <xf numFmtId="43" fontId="5" fillId="0" borderId="21" xfId="15" applyFont="1" applyFill="1" applyBorder="1" applyAlignment="1">
      <alignment/>
    </xf>
    <xf numFmtId="43" fontId="5" fillId="0" borderId="22" xfId="15" applyFont="1" applyFill="1" applyBorder="1" applyAlignment="1">
      <alignment/>
    </xf>
    <xf numFmtId="43" fontId="5" fillId="0" borderId="15" xfId="15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/>
    </xf>
    <xf numFmtId="43" fontId="5" fillId="0" borderId="24" xfId="15" applyFont="1" applyFill="1" applyBorder="1" applyAlignment="1">
      <alignment/>
    </xf>
    <xf numFmtId="43" fontId="4" fillId="0" borderId="25" xfId="15" applyFont="1" applyFill="1" applyBorder="1" applyAlignment="1">
      <alignment/>
    </xf>
    <xf numFmtId="43" fontId="4" fillId="0" borderId="24" xfId="15" applyFont="1" applyFill="1" applyBorder="1" applyAlignment="1">
      <alignment horizontal="right"/>
    </xf>
    <xf numFmtId="43" fontId="5" fillId="0" borderId="0" xfId="15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3" fontId="4" fillId="0" borderId="0" xfId="15" applyFont="1" applyFill="1" applyBorder="1" applyAlignment="1">
      <alignment/>
    </xf>
    <xf numFmtId="183" fontId="5" fillId="0" borderId="0" xfId="15" applyNumberFormat="1" applyFont="1" applyFill="1" applyBorder="1" applyAlignment="1">
      <alignment/>
    </xf>
    <xf numFmtId="183" fontId="4" fillId="0" borderId="0" xfId="15" applyNumberFormat="1" applyFont="1" applyFill="1" applyAlignment="1">
      <alignment/>
    </xf>
    <xf numFmtId="43" fontId="5" fillId="0" borderId="0" xfId="15" applyFont="1" applyFill="1" applyAlignment="1" applyProtection="1">
      <alignment/>
      <protection/>
    </xf>
    <xf numFmtId="43" fontId="4" fillId="0" borderId="0" xfId="15" applyFont="1" applyFill="1" applyAlignment="1" applyProtection="1">
      <alignment horizontal="left"/>
      <protection/>
    </xf>
    <xf numFmtId="43" fontId="5" fillId="0" borderId="0" xfId="15" applyFont="1" applyFill="1" applyAlignment="1">
      <alignment/>
    </xf>
    <xf numFmtId="39" fontId="4" fillId="0" borderId="0" xfId="0" applyNumberFormat="1" applyFont="1" applyFill="1" applyAlignment="1" applyProtection="1">
      <alignment horizontal="left"/>
      <protection/>
    </xf>
    <xf numFmtId="171" fontId="5" fillId="0" borderId="0" xfId="0" applyNumberFormat="1" applyFont="1" applyAlignment="1">
      <alignment/>
    </xf>
    <xf numFmtId="43" fontId="5" fillId="0" borderId="0" xfId="15" applyFont="1" applyAlignment="1">
      <alignment horizontal="left" indent="1"/>
    </xf>
    <xf numFmtId="43" fontId="12" fillId="0" borderId="1" xfId="15" applyFont="1" applyBorder="1" applyAlignment="1">
      <alignment/>
    </xf>
    <xf numFmtId="0" fontId="5" fillId="0" borderId="0" xfId="0" applyFont="1" applyAlignment="1">
      <alignment/>
    </xf>
    <xf numFmtId="183" fontId="5" fillId="2" borderId="26" xfId="15" applyNumberFormat="1" applyFont="1" applyFill="1" applyBorder="1" applyAlignment="1">
      <alignment/>
    </xf>
    <xf numFmtId="183" fontId="4" fillId="2" borderId="26" xfId="15" applyNumberFormat="1" applyFont="1" applyFill="1" applyBorder="1" applyAlignment="1">
      <alignment/>
    </xf>
    <xf numFmtId="43" fontId="5" fillId="0" borderId="15" xfId="15" applyFont="1" applyFill="1" applyBorder="1" applyAlignment="1">
      <alignment vertical="top"/>
    </xf>
    <xf numFmtId="43" fontId="5" fillId="0" borderId="10" xfId="15" applyFont="1" applyFill="1" applyBorder="1" applyAlignment="1">
      <alignment/>
    </xf>
    <xf numFmtId="43" fontId="13" fillId="0" borderId="1" xfId="15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15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3" fontId="4" fillId="2" borderId="30" xfId="15" applyNumberFormat="1" applyFont="1" applyFill="1" applyBorder="1" applyAlignment="1">
      <alignment horizontal="centerContinuous"/>
    </xf>
    <xf numFmtId="183" fontId="5" fillId="2" borderId="30" xfId="15" applyNumberFormat="1" applyFont="1" applyFill="1" applyBorder="1" applyAlignment="1">
      <alignment/>
    </xf>
    <xf numFmtId="183" fontId="4" fillId="2" borderId="31" xfId="15" applyNumberFormat="1" applyFont="1" applyFill="1" applyBorder="1" applyAlignment="1">
      <alignment horizontal="centerContinuous"/>
    </xf>
    <xf numFmtId="183" fontId="4" fillId="2" borderId="32" xfId="15" applyNumberFormat="1" applyFont="1" applyFill="1" applyBorder="1" applyAlignment="1">
      <alignment horizontal="centerContinuous"/>
    </xf>
    <xf numFmtId="183" fontId="5" fillId="2" borderId="8" xfId="15" applyNumberFormat="1" applyFont="1" applyFill="1" applyBorder="1" applyAlignment="1">
      <alignment/>
    </xf>
    <xf numFmtId="183" fontId="4" fillId="2" borderId="33" xfId="15" applyNumberFormat="1" applyFont="1" applyFill="1" applyBorder="1" applyAlignment="1" quotePrefix="1">
      <alignment horizontal="center"/>
    </xf>
    <xf numFmtId="183" fontId="4" fillId="2" borderId="33" xfId="15" applyNumberFormat="1" applyFont="1" applyFill="1" applyBorder="1" applyAlignment="1">
      <alignment horizontal="center"/>
    </xf>
    <xf numFmtId="183" fontId="4" fillId="2" borderId="34" xfId="15" applyNumberFormat="1" applyFont="1" applyFill="1" applyBorder="1" applyAlignment="1">
      <alignment horizontal="center"/>
    </xf>
    <xf numFmtId="183" fontId="5" fillId="2" borderId="31" xfId="15" applyNumberFormat="1" applyFont="1" applyFill="1" applyBorder="1" applyAlignment="1" quotePrefix="1">
      <alignment horizontal="left"/>
    </xf>
    <xf numFmtId="183" fontId="5" fillId="2" borderId="31" xfId="15" applyNumberFormat="1" applyFont="1" applyFill="1" applyBorder="1" applyAlignment="1">
      <alignment/>
    </xf>
    <xf numFmtId="183" fontId="5" fillId="2" borderId="32" xfId="15" applyNumberFormat="1" applyFont="1" applyFill="1" applyBorder="1" applyAlignment="1">
      <alignment/>
    </xf>
    <xf numFmtId="183" fontId="5" fillId="2" borderId="35" xfId="15" applyNumberFormat="1" applyFont="1" applyFill="1" applyBorder="1" applyAlignment="1">
      <alignment/>
    </xf>
    <xf numFmtId="183" fontId="5" fillId="2" borderId="22" xfId="15" applyNumberFormat="1" applyFont="1" applyFill="1" applyBorder="1" applyAlignment="1" quotePrefix="1">
      <alignment horizontal="left"/>
    </xf>
    <xf numFmtId="183" fontId="5" fillId="2" borderId="22" xfId="15" applyNumberFormat="1" applyFont="1" applyFill="1" applyBorder="1" applyAlignment="1">
      <alignment/>
    </xf>
    <xf numFmtId="183" fontId="5" fillId="2" borderId="36" xfId="15" applyNumberFormat="1" applyFont="1" applyFill="1" applyBorder="1" applyAlignment="1">
      <alignment/>
    </xf>
    <xf numFmtId="183" fontId="5" fillId="2" borderId="37" xfId="15" applyNumberFormat="1" applyFont="1" applyFill="1" applyBorder="1" applyAlignment="1">
      <alignment/>
    </xf>
    <xf numFmtId="183" fontId="5" fillId="2" borderId="26" xfId="15" applyNumberFormat="1" applyFont="1" applyFill="1" applyBorder="1" applyAlignment="1" quotePrefix="1">
      <alignment horizontal="left"/>
    </xf>
    <xf numFmtId="183" fontId="5" fillId="2" borderId="26" xfId="15" applyNumberFormat="1" applyFont="1" applyFill="1" applyBorder="1" applyAlignment="1">
      <alignment horizontal="left"/>
    </xf>
    <xf numFmtId="183" fontId="5" fillId="2" borderId="38" xfId="15" applyNumberFormat="1" applyFont="1" applyFill="1" applyBorder="1" applyAlignment="1">
      <alignment/>
    </xf>
    <xf numFmtId="183" fontId="5" fillId="2" borderId="37" xfId="15" applyNumberFormat="1" applyFont="1" applyFill="1" applyBorder="1" applyAlignment="1">
      <alignment horizontal="left"/>
    </xf>
    <xf numFmtId="183" fontId="5" fillId="2" borderId="39" xfId="15" applyNumberFormat="1" applyFont="1" applyFill="1" applyBorder="1" applyAlignment="1">
      <alignment/>
    </xf>
    <xf numFmtId="183" fontId="5" fillId="2" borderId="30" xfId="15" applyNumberFormat="1" applyFont="1" applyFill="1" applyBorder="1" applyAlignment="1" quotePrefix="1">
      <alignment horizontal="left"/>
    </xf>
    <xf numFmtId="183" fontId="5" fillId="2" borderId="35" xfId="15" applyNumberFormat="1" applyFont="1" applyFill="1" applyBorder="1" applyAlignment="1">
      <alignment horizontal="left"/>
    </xf>
    <xf numFmtId="183" fontId="5" fillId="2" borderId="37" xfId="15" applyNumberFormat="1" applyFont="1" applyFill="1" applyBorder="1" applyAlignment="1" quotePrefix="1">
      <alignment horizontal="left"/>
    </xf>
    <xf numFmtId="183" fontId="5" fillId="2" borderId="33" xfId="15" applyNumberFormat="1" applyFont="1" applyFill="1" applyBorder="1" applyAlignment="1">
      <alignment/>
    </xf>
    <xf numFmtId="183" fontId="5" fillId="2" borderId="33" xfId="15" applyNumberFormat="1" applyFont="1" applyFill="1" applyBorder="1" applyAlignment="1" quotePrefix="1">
      <alignment horizontal="left"/>
    </xf>
    <xf numFmtId="183" fontId="5" fillId="2" borderId="34" xfId="15" applyNumberFormat="1" applyFont="1" applyFill="1" applyBorder="1" applyAlignment="1">
      <alignment/>
    </xf>
    <xf numFmtId="183" fontId="5" fillId="2" borderId="37" xfId="15" applyNumberFormat="1" applyFont="1" applyFill="1" applyBorder="1" applyAlignment="1">
      <alignment wrapText="1"/>
    </xf>
    <xf numFmtId="183" fontId="5" fillId="2" borderId="8" xfId="15" applyNumberFormat="1" applyFont="1" applyFill="1" applyBorder="1" applyAlignment="1">
      <alignment horizontal="right"/>
    </xf>
    <xf numFmtId="183" fontId="5" fillId="2" borderId="40" xfId="15" applyNumberFormat="1" applyFont="1" applyFill="1" applyBorder="1" applyAlignment="1">
      <alignment/>
    </xf>
    <xf numFmtId="183" fontId="4" fillId="2" borderId="41" xfId="15" applyNumberFormat="1" applyFont="1" applyFill="1" applyBorder="1" applyAlignment="1">
      <alignment/>
    </xf>
    <xf numFmtId="183" fontId="4" fillId="2" borderId="42" xfId="15" applyNumberFormat="1" applyFont="1" applyFill="1" applyBorder="1" applyAlignment="1">
      <alignment/>
    </xf>
    <xf numFmtId="183" fontId="4" fillId="2" borderId="22" xfId="15" applyNumberFormat="1" applyFont="1" applyFill="1" applyBorder="1" applyAlignment="1">
      <alignment/>
    </xf>
    <xf numFmtId="183" fontId="14" fillId="2" borderId="37" xfId="15" applyNumberFormat="1" applyFont="1" applyFill="1" applyBorder="1" applyAlignment="1">
      <alignment/>
    </xf>
    <xf numFmtId="183" fontId="14" fillId="2" borderId="35" xfId="15" applyNumberFormat="1" applyFont="1" applyFill="1" applyBorder="1" applyAlignment="1">
      <alignment/>
    </xf>
    <xf numFmtId="183" fontId="4" fillId="2" borderId="35" xfId="15" applyNumberFormat="1" applyFont="1" applyFill="1" applyBorder="1" applyAlignment="1">
      <alignment/>
    </xf>
    <xf numFmtId="183" fontId="15" fillId="2" borderId="35" xfId="15" applyNumberFormat="1" applyFont="1" applyFill="1" applyBorder="1" applyAlignment="1">
      <alignment/>
    </xf>
    <xf numFmtId="183" fontId="15" fillId="2" borderId="37" xfId="15" applyNumberFormat="1" applyFont="1" applyFill="1" applyBorder="1" applyAlignment="1">
      <alignment/>
    </xf>
    <xf numFmtId="183" fontId="14" fillId="2" borderId="43" xfId="15" applyNumberFormat="1" applyFont="1" applyFill="1" applyBorder="1" applyAlignment="1">
      <alignment/>
    </xf>
    <xf numFmtId="43" fontId="5" fillId="0" borderId="30" xfId="15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3" fontId="5" fillId="0" borderId="0" xfId="15" applyFont="1" applyFill="1" applyBorder="1" applyAlignment="1">
      <alignment/>
    </xf>
    <xf numFmtId="43" fontId="5" fillId="0" borderId="1" xfId="15" applyFont="1" applyFill="1" applyBorder="1" applyAlignment="1">
      <alignment/>
    </xf>
    <xf numFmtId="43" fontId="5" fillId="0" borderId="4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199" fontId="0" fillId="0" borderId="0" xfId="0" applyNumberFormat="1" applyAlignment="1">
      <alignment/>
    </xf>
    <xf numFmtId="43" fontId="5" fillId="2" borderId="26" xfId="15" applyFont="1" applyFill="1" applyBorder="1" applyAlignment="1">
      <alignment/>
    </xf>
    <xf numFmtId="15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83" fontId="5" fillId="0" borderId="0" xfId="15" applyNumberFormat="1" applyFont="1" applyBorder="1" applyAlignment="1">
      <alignment horizontal="right"/>
    </xf>
    <xf numFmtId="183" fontId="4" fillId="0" borderId="0" xfId="0" applyNumberFormat="1" applyFont="1" applyBorder="1" applyAlignment="1">
      <alignment/>
    </xf>
    <xf numFmtId="183" fontId="4" fillId="0" borderId="0" xfId="15" applyNumberFormat="1" applyFont="1" applyBorder="1" applyAlignment="1">
      <alignment horizontal="right"/>
    </xf>
    <xf numFmtId="43" fontId="4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right"/>
    </xf>
    <xf numFmtId="183" fontId="4" fillId="2" borderId="30" xfId="15" applyNumberFormat="1" applyFont="1" applyFill="1" applyBorder="1" applyAlignment="1">
      <alignment horizontal="left"/>
    </xf>
    <xf numFmtId="183" fontId="4" fillId="2" borderId="31" xfId="15" applyNumberFormat="1" applyFont="1" applyFill="1" applyBorder="1" applyAlignment="1">
      <alignment horizontal="center"/>
    </xf>
    <xf numFmtId="183" fontId="4" fillId="2" borderId="43" xfId="15" applyNumberFormat="1" applyFont="1" applyFill="1" applyBorder="1" applyAlignment="1">
      <alignment horizontal="center" vertical="center" wrapText="1"/>
    </xf>
    <xf numFmtId="183" fontId="5" fillId="2" borderId="40" xfId="15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44" xfId="0" applyNumberFormat="1" applyFont="1" applyBorder="1" applyAlignment="1">
      <alignment horizontal="center" vertical="center" wrapText="1"/>
    </xf>
    <xf numFmtId="43" fontId="4" fillId="0" borderId="12" xfId="0" applyNumberFormat="1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SheetLayoutView="75" workbookViewId="0" topLeftCell="A1">
      <pane xSplit="3000" ySplit="1560" topLeftCell="A1" activePane="bottomLeft" state="split"/>
      <selection pane="topLeft" activeCell="A1" sqref="A1"/>
      <selection pane="topRight" activeCell="B1" sqref="B1"/>
      <selection pane="bottomLeft" activeCell="A127" sqref="A127"/>
      <selection pane="bottomRight" activeCell="A125" sqref="A125"/>
    </sheetView>
  </sheetViews>
  <sheetFormatPr defaultColWidth="9.140625" defaultRowHeight="12.75"/>
  <cols>
    <col min="1" max="1" width="24.8515625" style="125" customWidth="1"/>
    <col min="2" max="3" width="10.00390625" style="125" bestFit="1" customWidth="1"/>
    <col min="4" max="4" width="8.57421875" style="125" bestFit="1" customWidth="1"/>
    <col min="5" max="5" width="9.140625" style="125" bestFit="1" customWidth="1"/>
    <col min="6" max="6" width="8.57421875" style="125" bestFit="1" customWidth="1"/>
    <col min="7" max="7" width="8.7109375" style="125" bestFit="1" customWidth="1"/>
    <col min="8" max="8" width="8.57421875" style="125" bestFit="1" customWidth="1"/>
    <col min="9" max="9" width="8.7109375" style="125" bestFit="1" customWidth="1"/>
    <col min="10" max="10" width="10.00390625" style="125" bestFit="1" customWidth="1"/>
    <col min="11" max="11" width="10.140625" style="125" customWidth="1"/>
    <col min="12" max="12" width="8.57421875" style="125" bestFit="1" customWidth="1"/>
    <col min="13" max="13" width="8.7109375" style="125" bestFit="1" customWidth="1"/>
    <col min="14" max="14" width="8.57421875" style="125" bestFit="1" customWidth="1"/>
    <col min="15" max="15" width="8.7109375" style="125" bestFit="1" customWidth="1"/>
    <col min="16" max="16" width="9.140625" style="125" bestFit="1" customWidth="1"/>
    <col min="17" max="17" width="8.7109375" style="125" bestFit="1" customWidth="1"/>
    <col min="18" max="19" width="10.00390625" style="125" bestFit="1" customWidth="1"/>
    <col min="20" max="20" width="9.00390625" style="125" bestFit="1" customWidth="1"/>
    <col min="21" max="21" width="9.7109375" style="125" customWidth="1"/>
    <col min="22" max="22" width="12.421875" style="125" bestFit="1" customWidth="1"/>
    <col min="23" max="16384" width="9.140625" style="125" customWidth="1"/>
  </cols>
  <sheetData>
    <row r="1" ht="12.75">
      <c r="A1" s="126" t="str">
        <f>bsheet!A2</f>
        <v>ALL INDIA COUNCIL OF ECONOMIC UPLIFTMENT</v>
      </c>
    </row>
    <row r="3" spans="1:19" ht="13.5" thickBot="1">
      <c r="A3" s="197" t="s">
        <v>318</v>
      </c>
      <c r="B3" s="197"/>
      <c r="C3" s="197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S3" s="141"/>
    </row>
    <row r="4" spans="1:20" ht="12.75">
      <c r="A4" s="199" t="s">
        <v>300</v>
      </c>
      <c r="B4" s="142" t="s">
        <v>1</v>
      </c>
      <c r="C4" s="142"/>
      <c r="D4" s="142" t="s">
        <v>2</v>
      </c>
      <c r="E4" s="142"/>
      <c r="F4" s="142" t="s">
        <v>3</v>
      </c>
      <c r="G4" s="142"/>
      <c r="H4" s="142" t="s">
        <v>4</v>
      </c>
      <c r="I4" s="142"/>
      <c r="J4" s="142" t="s">
        <v>5</v>
      </c>
      <c r="K4" s="142"/>
      <c r="L4" s="142" t="s">
        <v>6</v>
      </c>
      <c r="M4" s="142"/>
      <c r="N4" s="198" t="s">
        <v>7</v>
      </c>
      <c r="O4" s="198"/>
      <c r="P4" s="142" t="s">
        <v>146</v>
      </c>
      <c r="Q4" s="142"/>
      <c r="R4" s="142" t="s">
        <v>8</v>
      </c>
      <c r="S4" s="143"/>
      <c r="T4" s="144"/>
    </row>
    <row r="5" spans="1:20" ht="13.5" thickBot="1">
      <c r="A5" s="200"/>
      <c r="B5" s="145" t="s">
        <v>9</v>
      </c>
      <c r="C5" s="145" t="s">
        <v>10</v>
      </c>
      <c r="D5" s="145" t="s">
        <v>9</v>
      </c>
      <c r="E5" s="145" t="s">
        <v>10</v>
      </c>
      <c r="F5" s="146" t="s">
        <v>11</v>
      </c>
      <c r="G5" s="146" t="s">
        <v>12</v>
      </c>
      <c r="H5" s="146" t="s">
        <v>11</v>
      </c>
      <c r="I5" s="146" t="s">
        <v>12</v>
      </c>
      <c r="J5" s="146" t="s">
        <v>11</v>
      </c>
      <c r="K5" s="146" t="s">
        <v>12</v>
      </c>
      <c r="L5" s="146" t="s">
        <v>11</v>
      </c>
      <c r="M5" s="146" t="s">
        <v>12</v>
      </c>
      <c r="N5" s="146" t="s">
        <v>11</v>
      </c>
      <c r="O5" s="146" t="s">
        <v>12</v>
      </c>
      <c r="P5" s="146" t="s">
        <v>11</v>
      </c>
      <c r="Q5" s="146" t="s">
        <v>12</v>
      </c>
      <c r="R5" s="146" t="s">
        <v>11</v>
      </c>
      <c r="S5" s="147" t="s">
        <v>12</v>
      </c>
      <c r="T5" s="144"/>
    </row>
    <row r="6" spans="1:20" ht="15.75" customHeight="1">
      <c r="A6" s="174" t="s">
        <v>365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  <c r="S6" s="154"/>
      <c r="T6" s="144"/>
    </row>
    <row r="7" spans="1:20" ht="12.75">
      <c r="A7" s="155" t="s">
        <v>46</v>
      </c>
      <c r="B7" s="156"/>
      <c r="C7" s="156"/>
      <c r="D7" s="156"/>
      <c r="E7" s="156"/>
      <c r="F7" s="156"/>
      <c r="G7" s="156"/>
      <c r="H7" s="156"/>
      <c r="I7" s="156"/>
      <c r="J7" s="156"/>
      <c r="K7" s="125">
        <v>5800</v>
      </c>
      <c r="L7" s="156"/>
      <c r="M7" s="156"/>
      <c r="N7" s="156"/>
      <c r="O7" s="156"/>
      <c r="P7" s="156"/>
      <c r="Q7" s="156">
        <v>194950</v>
      </c>
      <c r="R7" s="153">
        <f aca="true" t="shared" si="0" ref="R7:R72">B7+D7+F7+H7+J7+L7+N7+P7</f>
        <v>0</v>
      </c>
      <c r="S7" s="154">
        <f aca="true" t="shared" si="1" ref="S7:S72">C7+E7+G7+I7+K7+M7+O7+Q7</f>
        <v>200750</v>
      </c>
      <c r="T7" s="144"/>
    </row>
    <row r="8" spans="1:20" ht="13.5" customHeight="1">
      <c r="A8" s="155" t="s">
        <v>212</v>
      </c>
      <c r="B8" s="156"/>
      <c r="C8" s="156"/>
      <c r="D8" s="156"/>
      <c r="E8" s="156"/>
      <c r="F8" s="156"/>
      <c r="G8" s="156">
        <v>15970</v>
      </c>
      <c r="H8" s="156"/>
      <c r="I8" s="156"/>
      <c r="J8" s="156"/>
      <c r="K8" s="125">
        <f>2300+3945</f>
        <v>6245</v>
      </c>
      <c r="L8" s="157"/>
      <c r="M8" s="156"/>
      <c r="N8" s="156"/>
      <c r="O8" s="156"/>
      <c r="P8" s="156"/>
      <c r="Q8" s="156">
        <f>730+150+94</f>
        <v>974</v>
      </c>
      <c r="R8" s="153">
        <f t="shared" si="0"/>
        <v>0</v>
      </c>
      <c r="S8" s="154">
        <f t="shared" si="1"/>
        <v>23189</v>
      </c>
      <c r="T8" s="144"/>
    </row>
    <row r="9" spans="1:20" ht="13.5" customHeight="1">
      <c r="A9" s="155" t="s">
        <v>191</v>
      </c>
      <c r="B9" s="156"/>
      <c r="C9" s="156"/>
      <c r="D9" s="156"/>
      <c r="E9" s="156"/>
      <c r="F9" s="156"/>
      <c r="G9" s="156">
        <v>11577</v>
      </c>
      <c r="H9" s="156"/>
      <c r="I9" s="156"/>
      <c r="K9" s="156"/>
      <c r="L9" s="156"/>
      <c r="M9" s="156"/>
      <c r="N9" s="156"/>
      <c r="O9" s="156"/>
      <c r="P9" s="156"/>
      <c r="Q9" s="156"/>
      <c r="R9" s="153">
        <f t="shared" si="0"/>
        <v>0</v>
      </c>
      <c r="S9" s="154">
        <f t="shared" si="1"/>
        <v>11577</v>
      </c>
      <c r="T9" s="144"/>
    </row>
    <row r="10" spans="1:20" ht="13.5" customHeight="1">
      <c r="A10" s="155" t="s">
        <v>145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25">
        <v>9400</v>
      </c>
      <c r="L10" s="156"/>
      <c r="M10" s="156"/>
      <c r="N10" s="156"/>
      <c r="O10" s="156"/>
      <c r="P10" s="156">
        <v>0</v>
      </c>
      <c r="Q10" s="156"/>
      <c r="R10" s="153">
        <f t="shared" si="0"/>
        <v>0</v>
      </c>
      <c r="S10" s="154">
        <f t="shared" si="1"/>
        <v>9400</v>
      </c>
      <c r="T10" s="144"/>
    </row>
    <row r="11" spans="1:20" ht="13.5" customHeight="1">
      <c r="A11" s="155" t="s">
        <v>47</v>
      </c>
      <c r="B11" s="156"/>
      <c r="C11" s="156"/>
      <c r="D11" s="156"/>
      <c r="E11" s="156"/>
      <c r="F11" s="156"/>
      <c r="G11" s="156"/>
      <c r="H11" s="156"/>
      <c r="I11" s="125">
        <v>127</v>
      </c>
      <c r="J11" s="156"/>
      <c r="K11" s="125">
        <v>298</v>
      </c>
      <c r="L11" s="156"/>
      <c r="M11" s="156"/>
      <c r="N11" s="156"/>
      <c r="O11" s="156"/>
      <c r="P11" s="156"/>
      <c r="Q11" s="156"/>
      <c r="R11" s="153">
        <f t="shared" si="0"/>
        <v>0</v>
      </c>
      <c r="S11" s="154">
        <f t="shared" si="1"/>
        <v>425</v>
      </c>
      <c r="T11" s="144"/>
    </row>
    <row r="12" spans="1:20" ht="13.5" customHeight="1">
      <c r="A12" s="155" t="s">
        <v>192</v>
      </c>
      <c r="B12" s="156"/>
      <c r="C12" s="156">
        <v>10000</v>
      </c>
      <c r="E12" s="156"/>
      <c r="F12" s="156"/>
      <c r="G12" s="156"/>
      <c r="H12" s="156"/>
      <c r="I12" s="156"/>
      <c r="J12" s="156">
        <v>0</v>
      </c>
      <c r="K12" s="156"/>
      <c r="L12" s="156"/>
      <c r="M12" s="156"/>
      <c r="N12" s="156"/>
      <c r="O12" s="156"/>
      <c r="P12" s="156"/>
      <c r="Q12" s="156"/>
      <c r="R12" s="153">
        <f t="shared" si="0"/>
        <v>0</v>
      </c>
      <c r="S12" s="154">
        <f t="shared" si="1"/>
        <v>10000</v>
      </c>
      <c r="T12" s="144"/>
    </row>
    <row r="13" spans="1:20" ht="13.5" customHeight="1">
      <c r="A13" s="159" t="s">
        <v>347</v>
      </c>
      <c r="C13" s="156">
        <v>300000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3">
        <f t="shared" si="0"/>
        <v>0</v>
      </c>
      <c r="S13" s="154">
        <f t="shared" si="1"/>
        <v>300000</v>
      </c>
      <c r="T13" s="144"/>
    </row>
    <row r="14" spans="1:20" ht="13.5" customHeight="1">
      <c r="A14" s="159" t="s">
        <v>383</v>
      </c>
      <c r="C14" s="156">
        <v>426834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3">
        <f t="shared" si="0"/>
        <v>0</v>
      </c>
      <c r="S14" s="154">
        <f t="shared" si="1"/>
        <v>426834</v>
      </c>
      <c r="T14" s="144"/>
    </row>
    <row r="15" spans="1:20" ht="13.5" customHeight="1">
      <c r="A15" s="159" t="s">
        <v>385</v>
      </c>
      <c r="C15" s="156">
        <v>374300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3">
        <f t="shared" si="0"/>
        <v>0</v>
      </c>
      <c r="S15" s="154">
        <f t="shared" si="1"/>
        <v>374300</v>
      </c>
      <c r="T15" s="144"/>
    </row>
    <row r="16" spans="1:20" ht="13.5" customHeight="1">
      <c r="A16" s="159" t="s">
        <v>384</v>
      </c>
      <c r="C16" s="156">
        <f>218237+21780</f>
        <v>240017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3">
        <f t="shared" si="0"/>
        <v>0</v>
      </c>
      <c r="S16" s="154">
        <f t="shared" si="1"/>
        <v>240017</v>
      </c>
      <c r="T16" s="144"/>
    </row>
    <row r="17" spans="1:20" ht="13.5" customHeight="1">
      <c r="A17" s="155" t="s">
        <v>163</v>
      </c>
      <c r="B17" s="156"/>
      <c r="C17" s="125">
        <f>187190+100</f>
        <v>187290</v>
      </c>
      <c r="D17" s="156"/>
      <c r="E17" s="125">
        <f>14155-10000</f>
        <v>4155</v>
      </c>
      <c r="F17" s="156"/>
      <c r="G17" s="125">
        <v>12300</v>
      </c>
      <c r="H17" s="156"/>
      <c r="I17" s="125">
        <v>65750</v>
      </c>
      <c r="J17" s="156"/>
      <c r="K17" s="156"/>
      <c r="L17" s="156"/>
      <c r="M17" s="156"/>
      <c r="N17" s="156"/>
      <c r="O17" s="125">
        <v>0</v>
      </c>
      <c r="P17" s="156"/>
      <c r="R17" s="153">
        <f t="shared" si="0"/>
        <v>0</v>
      </c>
      <c r="S17" s="154">
        <f t="shared" si="1"/>
        <v>269495</v>
      </c>
      <c r="T17" s="144"/>
    </row>
    <row r="18" spans="1:20" ht="13.5" customHeight="1">
      <c r="A18" s="155" t="s">
        <v>342</v>
      </c>
      <c r="B18" s="156"/>
      <c r="D18" s="156"/>
      <c r="F18" s="156"/>
      <c r="H18" s="156"/>
      <c r="I18" s="125">
        <v>171630</v>
      </c>
      <c r="J18" s="156"/>
      <c r="K18" s="156"/>
      <c r="L18" s="156"/>
      <c r="M18" s="156"/>
      <c r="N18" s="156"/>
      <c r="P18" s="156"/>
      <c r="R18" s="153">
        <f t="shared" si="0"/>
        <v>0</v>
      </c>
      <c r="S18" s="154">
        <f t="shared" si="1"/>
        <v>171630</v>
      </c>
      <c r="T18" s="144"/>
    </row>
    <row r="19" spans="1:20" ht="13.5" customHeight="1">
      <c r="A19" s="155" t="s">
        <v>276</v>
      </c>
      <c r="B19" s="156"/>
      <c r="D19" s="156"/>
      <c r="F19" s="156"/>
      <c r="H19" s="156"/>
      <c r="J19" s="156"/>
      <c r="K19" s="156"/>
      <c r="L19" s="156"/>
      <c r="M19" s="156"/>
      <c r="N19" s="156"/>
      <c r="P19" s="156"/>
      <c r="Q19" s="125">
        <v>66800</v>
      </c>
      <c r="R19" s="153">
        <f t="shared" si="0"/>
        <v>0</v>
      </c>
      <c r="S19" s="154">
        <f t="shared" si="1"/>
        <v>66800</v>
      </c>
      <c r="T19" s="144"/>
    </row>
    <row r="20" spans="1:20" ht="13.5" customHeight="1">
      <c r="A20" s="155" t="s">
        <v>159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25">
        <v>105900</v>
      </c>
      <c r="L20" s="156"/>
      <c r="M20" s="156"/>
      <c r="N20" s="156"/>
      <c r="O20" s="156"/>
      <c r="P20" s="156"/>
      <c r="Q20" s="156"/>
      <c r="R20" s="153">
        <f t="shared" si="0"/>
        <v>0</v>
      </c>
      <c r="S20" s="154">
        <f t="shared" si="1"/>
        <v>105900</v>
      </c>
      <c r="T20" s="144"/>
    </row>
    <row r="21" spans="1:20" ht="13.5" customHeight="1">
      <c r="A21" s="155" t="s">
        <v>164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>
        <f>33950+31020</f>
        <v>64970</v>
      </c>
      <c r="P21" s="156"/>
      <c r="R21" s="153">
        <f t="shared" si="0"/>
        <v>0</v>
      </c>
      <c r="S21" s="154">
        <f t="shared" si="1"/>
        <v>64970</v>
      </c>
      <c r="T21" s="144"/>
    </row>
    <row r="22" spans="1:20" ht="13.5" customHeight="1">
      <c r="A22" s="155" t="s">
        <v>176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>
        <f>32840+12400</f>
        <v>45240</v>
      </c>
      <c r="L22" s="156"/>
      <c r="M22" s="156"/>
      <c r="N22" s="156"/>
      <c r="O22" s="156"/>
      <c r="P22" s="156"/>
      <c r="Q22" s="156"/>
      <c r="R22" s="153">
        <f t="shared" si="0"/>
        <v>0</v>
      </c>
      <c r="S22" s="154">
        <f t="shared" si="1"/>
        <v>45240</v>
      </c>
      <c r="T22" s="144"/>
    </row>
    <row r="23" spans="1:20" ht="13.5" customHeight="1">
      <c r="A23" s="155" t="s">
        <v>193</v>
      </c>
      <c r="C23" s="125">
        <v>420000</v>
      </c>
      <c r="Q23" s="156"/>
      <c r="R23" s="153">
        <f t="shared" si="0"/>
        <v>0</v>
      </c>
      <c r="S23" s="154">
        <f t="shared" si="1"/>
        <v>420000</v>
      </c>
      <c r="T23" s="144"/>
    </row>
    <row r="24" spans="1:20" ht="13.5" customHeight="1">
      <c r="A24" s="155" t="s">
        <v>284</v>
      </c>
      <c r="E24" s="125">
        <v>402640</v>
      </c>
      <c r="Q24" s="156"/>
      <c r="R24" s="153">
        <f t="shared" si="0"/>
        <v>0</v>
      </c>
      <c r="S24" s="154">
        <f t="shared" si="1"/>
        <v>402640</v>
      </c>
      <c r="T24" s="144"/>
    </row>
    <row r="25" spans="1:20" ht="13.5" customHeight="1">
      <c r="A25" s="155" t="s">
        <v>328</v>
      </c>
      <c r="E25" s="125">
        <v>25000</v>
      </c>
      <c r="Q25" s="156"/>
      <c r="R25" s="153">
        <f t="shared" si="0"/>
        <v>0</v>
      </c>
      <c r="S25" s="154">
        <f t="shared" si="1"/>
        <v>25000</v>
      </c>
      <c r="T25" s="144"/>
    </row>
    <row r="26" spans="1:20" ht="13.5" customHeight="1">
      <c r="A26" s="155" t="s">
        <v>329</v>
      </c>
      <c r="E26" s="125">
        <v>8000</v>
      </c>
      <c r="Q26" s="156"/>
      <c r="R26" s="153">
        <f t="shared" si="0"/>
        <v>0</v>
      </c>
      <c r="S26" s="154">
        <f t="shared" si="1"/>
        <v>8000</v>
      </c>
      <c r="T26" s="144"/>
    </row>
    <row r="27" spans="1:20" ht="13.5" customHeight="1">
      <c r="A27" s="155" t="s">
        <v>43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25">
        <v>5300</v>
      </c>
      <c r="L27" s="156"/>
      <c r="M27" s="156"/>
      <c r="N27" s="156"/>
      <c r="O27" s="156"/>
      <c r="P27" s="156"/>
      <c r="Q27" s="156"/>
      <c r="R27" s="153">
        <f t="shared" si="0"/>
        <v>0</v>
      </c>
      <c r="S27" s="154">
        <f t="shared" si="1"/>
        <v>5300</v>
      </c>
      <c r="T27" s="144"/>
    </row>
    <row r="28" spans="1:20" ht="13.5" customHeight="1">
      <c r="A28" s="155" t="s">
        <v>44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25">
        <v>13200</v>
      </c>
      <c r="L28" s="156"/>
      <c r="M28" s="156"/>
      <c r="N28" s="156"/>
      <c r="O28" s="156"/>
      <c r="P28" s="156"/>
      <c r="Q28" s="156"/>
      <c r="R28" s="153">
        <f t="shared" si="0"/>
        <v>0</v>
      </c>
      <c r="S28" s="154">
        <f t="shared" si="1"/>
        <v>13200</v>
      </c>
      <c r="T28" s="144"/>
    </row>
    <row r="29" spans="1:20" ht="13.5" customHeight="1">
      <c r="A29" s="155" t="s">
        <v>144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25">
        <v>1400</v>
      </c>
      <c r="L29" s="156"/>
      <c r="M29" s="156"/>
      <c r="N29" s="156"/>
      <c r="O29" s="156"/>
      <c r="P29" s="156"/>
      <c r="Q29" s="156"/>
      <c r="R29" s="153">
        <f t="shared" si="0"/>
        <v>0</v>
      </c>
      <c r="S29" s="154">
        <f t="shared" si="1"/>
        <v>1400</v>
      </c>
      <c r="T29" s="144"/>
    </row>
    <row r="30" spans="1:20" ht="13.5" customHeight="1">
      <c r="A30" s="155" t="s">
        <v>135</v>
      </c>
      <c r="C30" s="156">
        <v>1000</v>
      </c>
      <c r="D30" s="156"/>
      <c r="E30" s="156"/>
      <c r="F30" s="156"/>
      <c r="G30" s="156">
        <v>4000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3">
        <f t="shared" si="0"/>
        <v>0</v>
      </c>
      <c r="S30" s="154">
        <f t="shared" si="1"/>
        <v>5000</v>
      </c>
      <c r="T30" s="144"/>
    </row>
    <row r="31" spans="1:20" ht="13.5" customHeight="1">
      <c r="A31" s="155" t="s">
        <v>162</v>
      </c>
      <c r="B31" s="156"/>
      <c r="C31" s="156">
        <v>9917</v>
      </c>
      <c r="D31" s="156"/>
      <c r="E31" s="156"/>
      <c r="F31" s="156"/>
      <c r="G31" s="156"/>
      <c r="H31" s="156"/>
      <c r="I31" s="156"/>
      <c r="J31" s="156"/>
      <c r="K31" s="125">
        <f>1965+8250+2710</f>
        <v>12925</v>
      </c>
      <c r="L31" s="156"/>
      <c r="M31" s="156"/>
      <c r="N31" s="156"/>
      <c r="O31" s="156"/>
      <c r="P31" s="156"/>
      <c r="Q31" s="156">
        <v>0</v>
      </c>
      <c r="R31" s="153">
        <f t="shared" si="0"/>
        <v>0</v>
      </c>
      <c r="S31" s="154">
        <f t="shared" si="1"/>
        <v>22842</v>
      </c>
      <c r="T31" s="144"/>
    </row>
    <row r="32" spans="1:20" ht="13.5" customHeight="1">
      <c r="A32" s="155" t="s">
        <v>348</v>
      </c>
      <c r="B32" s="156"/>
      <c r="C32" s="156">
        <f>59620</f>
        <v>59620</v>
      </c>
      <c r="D32" s="156"/>
      <c r="E32" s="156"/>
      <c r="F32" s="156"/>
      <c r="G32" s="156"/>
      <c r="H32" s="156"/>
      <c r="I32" s="156"/>
      <c r="J32" s="156"/>
      <c r="L32" s="156"/>
      <c r="M32" s="156"/>
      <c r="N32" s="156"/>
      <c r="O32" s="156"/>
      <c r="P32" s="156"/>
      <c r="Q32" s="156"/>
      <c r="R32" s="153">
        <f t="shared" si="0"/>
        <v>0</v>
      </c>
      <c r="S32" s="154">
        <f t="shared" si="1"/>
        <v>59620</v>
      </c>
      <c r="T32" s="144"/>
    </row>
    <row r="33" spans="1:20" ht="13.5" customHeight="1">
      <c r="A33" s="155" t="s">
        <v>281</v>
      </c>
      <c r="C33" s="156"/>
      <c r="E33" s="156"/>
      <c r="G33" s="156"/>
      <c r="I33" s="156"/>
      <c r="K33" s="156"/>
      <c r="L33" s="156"/>
      <c r="M33" s="156"/>
      <c r="N33" s="156"/>
      <c r="O33" s="156"/>
      <c r="Q33" s="157">
        <v>2588</v>
      </c>
      <c r="R33" s="153">
        <f t="shared" si="0"/>
        <v>0</v>
      </c>
      <c r="S33" s="154">
        <f t="shared" si="1"/>
        <v>2588</v>
      </c>
      <c r="T33" s="144"/>
    </row>
    <row r="34" spans="1:20" ht="13.5" customHeight="1">
      <c r="A34" s="155" t="s">
        <v>190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25">
        <v>88850</v>
      </c>
      <c r="L34" s="156"/>
      <c r="M34" s="156"/>
      <c r="N34" s="156"/>
      <c r="O34" s="156"/>
      <c r="P34" s="156"/>
      <c r="Q34" s="156"/>
      <c r="R34" s="153">
        <f t="shared" si="0"/>
        <v>0</v>
      </c>
      <c r="S34" s="154">
        <f t="shared" si="1"/>
        <v>88850</v>
      </c>
      <c r="T34" s="144"/>
    </row>
    <row r="35" spans="1:20" ht="13.5" customHeight="1">
      <c r="A35" s="160" t="s">
        <v>45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41">
        <v>75300</v>
      </c>
      <c r="L35" s="141"/>
      <c r="M35" s="161"/>
      <c r="N35" s="161"/>
      <c r="O35" s="161"/>
      <c r="P35" s="161"/>
      <c r="Q35" s="161"/>
      <c r="R35" s="153">
        <f t="shared" si="0"/>
        <v>0</v>
      </c>
      <c r="S35" s="154">
        <f t="shared" si="1"/>
        <v>75300</v>
      </c>
      <c r="T35" s="144"/>
    </row>
    <row r="36" spans="1:20" ht="13.5" customHeight="1">
      <c r="A36" s="173" t="s">
        <v>363</v>
      </c>
      <c r="R36" s="153">
        <f t="shared" si="0"/>
        <v>0</v>
      </c>
      <c r="S36" s="154">
        <f t="shared" si="1"/>
        <v>0</v>
      </c>
      <c r="T36" s="144"/>
    </row>
    <row r="37" spans="1:20" ht="13.5" customHeight="1">
      <c r="A37" s="155" t="s">
        <v>26</v>
      </c>
      <c r="B37" s="125">
        <v>1000</v>
      </c>
      <c r="D37" s="125">
        <v>3650</v>
      </c>
      <c r="F37" s="156">
        <v>693</v>
      </c>
      <c r="G37" s="156"/>
      <c r="I37" s="156"/>
      <c r="J37" s="125">
        <v>11462</v>
      </c>
      <c r="K37" s="156"/>
      <c r="L37" s="156"/>
      <c r="M37" s="156"/>
      <c r="N37" s="125">
        <v>150</v>
      </c>
      <c r="O37" s="156"/>
      <c r="P37" s="125">
        <v>16575</v>
      </c>
      <c r="Q37" s="156"/>
      <c r="R37" s="153">
        <f t="shared" si="0"/>
        <v>33530</v>
      </c>
      <c r="S37" s="154">
        <f t="shared" si="1"/>
        <v>0</v>
      </c>
      <c r="T37" s="144"/>
    </row>
    <row r="38" spans="1:20" ht="13.5" customHeight="1">
      <c r="A38" s="155" t="s">
        <v>136</v>
      </c>
      <c r="B38" s="125">
        <v>5510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3">
        <f t="shared" si="0"/>
        <v>5510</v>
      </c>
      <c r="S38" s="154">
        <f t="shared" si="1"/>
        <v>0</v>
      </c>
      <c r="T38" s="144"/>
    </row>
    <row r="39" spans="1:20" ht="13.5" customHeight="1">
      <c r="A39" s="155" t="s">
        <v>30</v>
      </c>
      <c r="B39" s="125">
        <v>476</v>
      </c>
      <c r="D39" s="156">
        <v>501</v>
      </c>
      <c r="F39" s="125">
        <v>32</v>
      </c>
      <c r="G39" s="156"/>
      <c r="H39" s="125">
        <v>162</v>
      </c>
      <c r="I39" s="156"/>
      <c r="J39" s="125">
        <v>71</v>
      </c>
      <c r="K39" s="156"/>
      <c r="L39" s="156"/>
      <c r="M39" s="156"/>
      <c r="N39" s="156">
        <v>857</v>
      </c>
      <c r="O39" s="156"/>
      <c r="P39" s="156">
        <v>60</v>
      </c>
      <c r="Q39" s="156"/>
      <c r="R39" s="153">
        <f t="shared" si="0"/>
        <v>2159</v>
      </c>
      <c r="S39" s="154">
        <f t="shared" si="1"/>
        <v>0</v>
      </c>
      <c r="T39" s="144"/>
    </row>
    <row r="40" spans="1:20" ht="13.5" customHeight="1">
      <c r="A40" s="159" t="s">
        <v>29</v>
      </c>
      <c r="B40" s="125">
        <v>2107</v>
      </c>
      <c r="F40" s="125">
        <v>3167</v>
      </c>
      <c r="G40" s="156"/>
      <c r="H40" s="156"/>
      <c r="I40" s="156"/>
      <c r="J40" s="125">
        <v>770</v>
      </c>
      <c r="K40" s="156"/>
      <c r="L40" s="156"/>
      <c r="M40" s="156"/>
      <c r="N40" s="156"/>
      <c r="O40" s="156"/>
      <c r="P40" s="156">
        <v>0</v>
      </c>
      <c r="Q40" s="156"/>
      <c r="R40" s="153">
        <f t="shared" si="0"/>
        <v>6044</v>
      </c>
      <c r="S40" s="154">
        <f t="shared" si="1"/>
        <v>0</v>
      </c>
      <c r="T40" s="144"/>
    </row>
    <row r="41" spans="1:20" ht="13.5" customHeight="1">
      <c r="A41" s="155" t="s">
        <v>35</v>
      </c>
      <c r="C41" s="156"/>
      <c r="D41" s="125">
        <v>22900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3">
        <f t="shared" si="0"/>
        <v>22900</v>
      </c>
      <c r="S41" s="154">
        <f t="shared" si="1"/>
        <v>0</v>
      </c>
      <c r="T41" s="144"/>
    </row>
    <row r="42" spans="1:20" ht="13.5" customHeight="1">
      <c r="A42" s="155" t="s">
        <v>36</v>
      </c>
      <c r="B42" s="156"/>
      <c r="C42" s="156"/>
      <c r="D42" s="125">
        <f>26500+1000</f>
        <v>27500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3">
        <f t="shared" si="0"/>
        <v>27500</v>
      </c>
      <c r="S42" s="154">
        <f t="shared" si="1"/>
        <v>0</v>
      </c>
      <c r="T42" s="144"/>
    </row>
    <row r="43" spans="1:20" ht="13.5" customHeight="1">
      <c r="A43" s="155" t="s">
        <v>319</v>
      </c>
      <c r="B43" s="156"/>
      <c r="C43" s="156"/>
      <c r="D43" s="156"/>
      <c r="E43" s="156"/>
      <c r="F43" s="156"/>
      <c r="G43" s="156"/>
      <c r="H43" s="156"/>
      <c r="I43" s="156"/>
      <c r="J43" s="156">
        <v>3735</v>
      </c>
      <c r="K43" s="156"/>
      <c r="L43" s="156"/>
      <c r="M43" s="156"/>
      <c r="N43" s="125">
        <v>12425</v>
      </c>
      <c r="O43" s="156"/>
      <c r="P43" s="156"/>
      <c r="Q43" s="156"/>
      <c r="R43" s="153">
        <f t="shared" si="0"/>
        <v>16160</v>
      </c>
      <c r="S43" s="154">
        <f t="shared" si="1"/>
        <v>0</v>
      </c>
      <c r="T43" s="144"/>
    </row>
    <row r="44" spans="1:20" ht="13.5" customHeight="1">
      <c r="A44" s="155" t="s">
        <v>25</v>
      </c>
      <c r="B44" s="125">
        <v>3713</v>
      </c>
      <c r="C44" s="156"/>
      <c r="D44" s="125">
        <v>4827</v>
      </c>
      <c r="F44" s="125">
        <v>1684</v>
      </c>
      <c r="G44" s="156"/>
      <c r="H44" s="125">
        <v>721</v>
      </c>
      <c r="I44" s="156"/>
      <c r="J44" s="125">
        <v>11991</v>
      </c>
      <c r="K44" s="156"/>
      <c r="L44" s="156"/>
      <c r="M44" s="156"/>
      <c r="N44" s="125">
        <v>383</v>
      </c>
      <c r="O44" s="156"/>
      <c r="P44" s="125">
        <f>1570+2145</f>
        <v>3715</v>
      </c>
      <c r="Q44" s="156"/>
      <c r="R44" s="153">
        <f t="shared" si="0"/>
        <v>27034</v>
      </c>
      <c r="S44" s="154">
        <f t="shared" si="1"/>
        <v>0</v>
      </c>
      <c r="T44" s="144"/>
    </row>
    <row r="45" spans="1:20" ht="13.5" customHeight="1">
      <c r="A45" s="159" t="s">
        <v>37</v>
      </c>
      <c r="C45" s="156"/>
      <c r="D45" s="125">
        <v>45000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3">
        <f t="shared" si="0"/>
        <v>45000</v>
      </c>
      <c r="S45" s="154">
        <f t="shared" si="1"/>
        <v>0</v>
      </c>
      <c r="T45" s="144"/>
    </row>
    <row r="46" spans="1:20" ht="13.5" customHeight="1">
      <c r="A46" s="155" t="s">
        <v>40</v>
      </c>
      <c r="B46" s="156">
        <f>DEP!B60</f>
        <v>14166.52</v>
      </c>
      <c r="C46" s="156"/>
      <c r="D46" s="156">
        <f>DEP!C60</f>
        <v>390.511</v>
      </c>
      <c r="E46" s="156"/>
      <c r="F46" s="156">
        <f>DEP!E60</f>
        <v>87.04</v>
      </c>
      <c r="G46" s="156"/>
      <c r="H46" s="156"/>
      <c r="I46" s="156"/>
      <c r="J46" s="156">
        <f>DEP!D60</f>
        <v>72266.8525</v>
      </c>
      <c r="K46" s="156"/>
      <c r="L46" s="156"/>
      <c r="M46" s="156"/>
      <c r="N46" s="156"/>
      <c r="O46" s="156"/>
      <c r="P46" s="156">
        <f>DEP!G60-DEP!G20</f>
        <v>13815.315999999992</v>
      </c>
      <c r="Q46" s="156"/>
      <c r="R46" s="153">
        <f t="shared" si="0"/>
        <v>100726.23949999998</v>
      </c>
      <c r="S46" s="154">
        <f t="shared" si="1"/>
        <v>0</v>
      </c>
      <c r="T46" s="144"/>
    </row>
    <row r="47" spans="1:20" ht="13.5" customHeight="1">
      <c r="A47" s="155" t="s">
        <v>138</v>
      </c>
      <c r="B47" s="156"/>
      <c r="C47" s="156"/>
      <c r="D47" s="125">
        <v>79340</v>
      </c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3">
        <f t="shared" si="0"/>
        <v>79340</v>
      </c>
      <c r="S47" s="154">
        <f t="shared" si="1"/>
        <v>0</v>
      </c>
      <c r="T47" s="144"/>
    </row>
    <row r="48" spans="1:20" ht="13.5" customHeight="1">
      <c r="A48" s="155" t="s">
        <v>211</v>
      </c>
      <c r="B48" s="156"/>
      <c r="C48" s="156"/>
      <c r="D48" s="125">
        <v>40</v>
      </c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3">
        <f t="shared" si="0"/>
        <v>40</v>
      </c>
      <c r="S48" s="154">
        <f t="shared" si="1"/>
        <v>0</v>
      </c>
      <c r="T48" s="144"/>
    </row>
    <row r="49" spans="1:20" ht="13.5" customHeight="1">
      <c r="A49" s="155" t="s">
        <v>330</v>
      </c>
      <c r="B49" s="156"/>
      <c r="C49" s="156"/>
      <c r="D49" s="125">
        <v>300000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3">
        <f t="shared" si="0"/>
        <v>300000</v>
      </c>
      <c r="S49" s="154">
        <f t="shared" si="1"/>
        <v>0</v>
      </c>
      <c r="T49" s="144"/>
    </row>
    <row r="50" spans="1:20" ht="13.5" customHeight="1">
      <c r="A50" s="155" t="s">
        <v>33</v>
      </c>
      <c r="B50" s="156"/>
      <c r="C50" s="156"/>
      <c r="D50" s="156"/>
      <c r="E50" s="156"/>
      <c r="F50" s="156"/>
      <c r="G50" s="156"/>
      <c r="H50" s="156"/>
      <c r="I50" s="156"/>
      <c r="J50" s="125">
        <v>13470</v>
      </c>
      <c r="K50" s="156"/>
      <c r="L50" s="156"/>
      <c r="M50" s="156"/>
      <c r="N50" s="156"/>
      <c r="O50" s="156"/>
      <c r="P50" s="125">
        <v>22508</v>
      </c>
      <c r="Q50" s="156"/>
      <c r="R50" s="153">
        <f t="shared" si="0"/>
        <v>35978</v>
      </c>
      <c r="S50" s="154">
        <f t="shared" si="1"/>
        <v>0</v>
      </c>
      <c r="T50" s="144"/>
    </row>
    <row r="51" spans="1:20" ht="13.5" customHeight="1">
      <c r="A51" s="155" t="s">
        <v>195</v>
      </c>
      <c r="B51" s="156"/>
      <c r="C51" s="156"/>
      <c r="D51" s="156">
        <v>4000</v>
      </c>
      <c r="E51" s="156"/>
      <c r="F51" s="156"/>
      <c r="G51" s="156"/>
      <c r="H51" s="156"/>
      <c r="I51" s="156"/>
      <c r="K51" s="156"/>
      <c r="L51" s="156"/>
      <c r="M51" s="156"/>
      <c r="N51" s="156"/>
      <c r="O51" s="156"/>
      <c r="Q51" s="156"/>
      <c r="R51" s="153">
        <f t="shared" si="0"/>
        <v>4000</v>
      </c>
      <c r="S51" s="154">
        <f t="shared" si="1"/>
        <v>0</v>
      </c>
      <c r="T51" s="144"/>
    </row>
    <row r="52" spans="1:20" ht="13.5" customHeight="1">
      <c r="A52" s="155" t="s">
        <v>194</v>
      </c>
      <c r="B52" s="156"/>
      <c r="C52" s="156"/>
      <c r="D52" s="156"/>
      <c r="E52" s="156"/>
      <c r="F52" s="156"/>
      <c r="G52" s="156"/>
      <c r="H52" s="156">
        <v>1220</v>
      </c>
      <c r="I52" s="156"/>
      <c r="K52" s="156"/>
      <c r="L52" s="156"/>
      <c r="M52" s="156"/>
      <c r="O52" s="156"/>
      <c r="Q52" s="156"/>
      <c r="R52" s="153">
        <f t="shared" si="0"/>
        <v>1220</v>
      </c>
      <c r="S52" s="154">
        <f t="shared" si="1"/>
        <v>0</v>
      </c>
      <c r="T52" s="144"/>
    </row>
    <row r="53" spans="1:20" ht="13.5" customHeight="1">
      <c r="A53" s="155" t="s">
        <v>141</v>
      </c>
      <c r="B53" s="156"/>
      <c r="C53" s="156"/>
      <c r="D53" s="125">
        <v>25005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3">
        <f t="shared" si="0"/>
        <v>25005</v>
      </c>
      <c r="S53" s="154">
        <f t="shared" si="1"/>
        <v>0</v>
      </c>
      <c r="T53" s="144"/>
    </row>
    <row r="54" spans="1:20" ht="13.5" customHeight="1">
      <c r="A54" s="155" t="s">
        <v>332</v>
      </c>
      <c r="D54" s="125">
        <v>11500</v>
      </c>
      <c r="Q54" s="156"/>
      <c r="R54" s="153">
        <f t="shared" si="0"/>
        <v>11500</v>
      </c>
      <c r="S54" s="154">
        <f t="shared" si="1"/>
        <v>0</v>
      </c>
      <c r="T54" s="144"/>
    </row>
    <row r="55" spans="1:20" ht="13.5" customHeight="1">
      <c r="A55" s="155" t="s">
        <v>135</v>
      </c>
      <c r="B55" s="125">
        <v>6300</v>
      </c>
      <c r="Q55" s="156"/>
      <c r="R55" s="153">
        <f t="shared" si="0"/>
        <v>6300</v>
      </c>
      <c r="S55" s="154">
        <f t="shared" si="1"/>
        <v>0</v>
      </c>
      <c r="T55" s="144"/>
    </row>
    <row r="56" spans="1:20" ht="13.5" customHeight="1">
      <c r="A56" s="162" t="s">
        <v>350</v>
      </c>
      <c r="B56" s="152">
        <v>307591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3"/>
      <c r="O56" s="152"/>
      <c r="P56" s="152"/>
      <c r="Q56" s="152"/>
      <c r="R56" s="153">
        <f t="shared" si="0"/>
        <v>307591</v>
      </c>
      <c r="S56" s="154">
        <f t="shared" si="1"/>
        <v>0</v>
      </c>
      <c r="T56" s="144"/>
    </row>
    <row r="57" spans="1:20" ht="13.5" customHeight="1">
      <c r="A57" s="155" t="s">
        <v>331</v>
      </c>
      <c r="B57" s="156"/>
      <c r="C57" s="156"/>
      <c r="D57" s="156">
        <v>194.86</v>
      </c>
      <c r="E57" s="156"/>
      <c r="F57" s="156"/>
      <c r="G57" s="156"/>
      <c r="H57" s="156"/>
      <c r="I57" s="156"/>
      <c r="J57" s="156"/>
      <c r="K57" s="156"/>
      <c r="L57" s="156"/>
      <c r="M57" s="156"/>
      <c r="O57" s="156"/>
      <c r="P57" s="156"/>
      <c r="Q57" s="156"/>
      <c r="R57" s="153">
        <f t="shared" si="0"/>
        <v>194.86</v>
      </c>
      <c r="S57" s="154">
        <f t="shared" si="1"/>
        <v>0</v>
      </c>
      <c r="T57" s="144"/>
    </row>
    <row r="58" spans="1:20" ht="13.5" customHeight="1">
      <c r="A58" s="155" t="s">
        <v>321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25">
        <v>4150</v>
      </c>
      <c r="O58" s="156"/>
      <c r="P58" s="156">
        <v>1500</v>
      </c>
      <c r="Q58" s="156"/>
      <c r="R58" s="153">
        <f t="shared" si="0"/>
        <v>5650</v>
      </c>
      <c r="S58" s="154">
        <f t="shared" si="1"/>
        <v>0</v>
      </c>
      <c r="T58" s="144"/>
    </row>
    <row r="59" spans="1:20" ht="13.5" customHeight="1">
      <c r="A59" s="163" t="s">
        <v>38</v>
      </c>
      <c r="C59" s="156"/>
      <c r="D59" s="125">
        <v>37100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3">
        <f t="shared" si="0"/>
        <v>37100</v>
      </c>
      <c r="S59" s="154">
        <f t="shared" si="1"/>
        <v>0</v>
      </c>
      <c r="T59" s="144"/>
    </row>
    <row r="60" spans="1:20" ht="13.5" customHeight="1">
      <c r="A60" s="159" t="s">
        <v>214</v>
      </c>
      <c r="C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>
        <v>0</v>
      </c>
      <c r="O60" s="156"/>
      <c r="P60" s="156">
        <v>17600</v>
      </c>
      <c r="Q60" s="156"/>
      <c r="R60" s="153">
        <f t="shared" si="0"/>
        <v>17600</v>
      </c>
      <c r="S60" s="154">
        <f t="shared" si="1"/>
        <v>0</v>
      </c>
      <c r="T60" s="144"/>
    </row>
    <row r="61" spans="1:20" ht="13.5" customHeight="1">
      <c r="A61" s="159" t="s">
        <v>285</v>
      </c>
      <c r="C61" s="156"/>
      <c r="E61" s="156"/>
      <c r="F61" s="156">
        <f>2700+1000</f>
        <v>3700</v>
      </c>
      <c r="G61" s="156"/>
      <c r="H61" s="156"/>
      <c r="I61" s="156"/>
      <c r="J61" s="156"/>
      <c r="K61" s="156"/>
      <c r="L61" s="156"/>
      <c r="M61" s="156"/>
      <c r="N61" s="156"/>
      <c r="O61" s="156"/>
      <c r="P61" s="156">
        <v>1500</v>
      </c>
      <c r="Q61" s="156"/>
      <c r="R61" s="153">
        <f t="shared" si="0"/>
        <v>5200</v>
      </c>
      <c r="S61" s="154">
        <f t="shared" si="1"/>
        <v>0</v>
      </c>
      <c r="T61" s="144"/>
    </row>
    <row r="62" spans="1:20" ht="13.5" customHeight="1">
      <c r="A62" s="155" t="s">
        <v>275</v>
      </c>
      <c r="C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>
        <v>2518</v>
      </c>
      <c r="Q62" s="156"/>
      <c r="R62" s="153">
        <f t="shared" si="0"/>
        <v>2518</v>
      </c>
      <c r="S62" s="154">
        <f t="shared" si="1"/>
        <v>0</v>
      </c>
      <c r="T62" s="144"/>
    </row>
    <row r="63" spans="1:20" ht="13.5" customHeight="1">
      <c r="A63" s="159" t="s">
        <v>139</v>
      </c>
      <c r="B63" s="125">
        <v>1089</v>
      </c>
      <c r="D63" s="156">
        <v>1828</v>
      </c>
      <c r="E63" s="156"/>
      <c r="F63" s="156"/>
      <c r="G63" s="156"/>
      <c r="H63" s="156">
        <v>509.5</v>
      </c>
      <c r="I63" s="156"/>
      <c r="K63" s="156"/>
      <c r="L63" s="156"/>
      <c r="M63" s="156"/>
      <c r="O63" s="156"/>
      <c r="P63" s="156">
        <v>330</v>
      </c>
      <c r="Q63" s="156"/>
      <c r="R63" s="153">
        <f t="shared" si="0"/>
        <v>3756.5</v>
      </c>
      <c r="S63" s="154">
        <f t="shared" si="1"/>
        <v>0</v>
      </c>
      <c r="T63" s="144"/>
    </row>
    <row r="64" spans="1:20" ht="13.5" customHeight="1">
      <c r="A64" s="155" t="s">
        <v>31</v>
      </c>
      <c r="B64" s="125">
        <f>2202+750+450</f>
        <v>3402</v>
      </c>
      <c r="C64" s="156"/>
      <c r="D64" s="125">
        <f>250+350.5</f>
        <v>600.5</v>
      </c>
      <c r="E64" s="156"/>
      <c r="F64" s="125">
        <f>217+594+350-3</f>
        <v>1158</v>
      </c>
      <c r="G64" s="156"/>
      <c r="H64" s="125">
        <f>3+1828+15</f>
        <v>1846</v>
      </c>
      <c r="I64" s="156"/>
      <c r="J64" s="125">
        <f>2109+2061+2650</f>
        <v>6820</v>
      </c>
      <c r="K64" s="156"/>
      <c r="L64" s="156"/>
      <c r="M64" s="156"/>
      <c r="N64" s="156">
        <f>3210+144+10</f>
        <v>3364</v>
      </c>
      <c r="O64" s="156"/>
      <c r="P64" s="125">
        <v>3427.5</v>
      </c>
      <c r="Q64" s="156"/>
      <c r="R64" s="153">
        <f t="shared" si="0"/>
        <v>20618</v>
      </c>
      <c r="S64" s="154">
        <f t="shared" si="1"/>
        <v>0</v>
      </c>
      <c r="T64" s="144"/>
    </row>
    <row r="65" spans="1:20" ht="13.5" customHeight="1">
      <c r="A65" s="155" t="s">
        <v>409</v>
      </c>
      <c r="C65" s="156"/>
      <c r="E65" s="156"/>
      <c r="G65" s="156"/>
      <c r="I65" s="156"/>
      <c r="J65" s="125">
        <v>685</v>
      </c>
      <c r="K65" s="156"/>
      <c r="L65" s="156"/>
      <c r="M65" s="156"/>
      <c r="N65" s="156"/>
      <c r="O65" s="156"/>
      <c r="Q65" s="156"/>
      <c r="R65" s="153">
        <f t="shared" si="0"/>
        <v>685</v>
      </c>
      <c r="S65" s="154">
        <f t="shared" si="1"/>
        <v>0</v>
      </c>
      <c r="T65" s="144"/>
    </row>
    <row r="66" spans="1:20" ht="13.5" customHeight="1">
      <c r="A66" s="163" t="s">
        <v>28</v>
      </c>
      <c r="B66" s="125">
        <v>1082.5</v>
      </c>
      <c r="C66" s="156"/>
      <c r="D66" s="125">
        <v>2249.5</v>
      </c>
      <c r="E66" s="156"/>
      <c r="F66" s="125">
        <v>923.5</v>
      </c>
      <c r="G66" s="156"/>
      <c r="H66" s="125">
        <v>1396.5</v>
      </c>
      <c r="I66" s="156"/>
      <c r="K66" s="156"/>
      <c r="L66" s="156"/>
      <c r="M66" s="156"/>
      <c r="O66" s="156"/>
      <c r="P66" s="125">
        <v>960</v>
      </c>
      <c r="Q66" s="156"/>
      <c r="R66" s="153">
        <f t="shared" si="0"/>
        <v>6612</v>
      </c>
      <c r="S66" s="154">
        <f t="shared" si="1"/>
        <v>0</v>
      </c>
      <c r="T66" s="144"/>
    </row>
    <row r="67" spans="1:20" ht="13.5" customHeight="1">
      <c r="A67" s="155" t="s">
        <v>27</v>
      </c>
      <c r="B67" s="125">
        <v>2060.5</v>
      </c>
      <c r="C67" s="156"/>
      <c r="D67" s="125">
        <v>24697.5</v>
      </c>
      <c r="E67" s="156"/>
      <c r="F67" s="125">
        <v>2423</v>
      </c>
      <c r="G67" s="156"/>
      <c r="H67" s="125">
        <v>778.5</v>
      </c>
      <c r="I67" s="156"/>
      <c r="J67" s="125">
        <v>20526.5</v>
      </c>
      <c r="K67" s="156"/>
      <c r="L67" s="156"/>
      <c r="M67" s="156"/>
      <c r="N67" s="125">
        <v>1391</v>
      </c>
      <c r="O67" s="156"/>
      <c r="P67" s="125">
        <v>5560</v>
      </c>
      <c r="Q67" s="156"/>
      <c r="R67" s="153">
        <f t="shared" si="0"/>
        <v>57437</v>
      </c>
      <c r="S67" s="154">
        <f t="shared" si="1"/>
        <v>0</v>
      </c>
      <c r="T67" s="144"/>
    </row>
    <row r="68" spans="1:20" ht="13.5" customHeight="1">
      <c r="A68" s="155" t="s">
        <v>196</v>
      </c>
      <c r="C68" s="156"/>
      <c r="D68" s="125">
        <v>15000</v>
      </c>
      <c r="E68" s="156"/>
      <c r="G68" s="156"/>
      <c r="I68" s="156"/>
      <c r="K68" s="156"/>
      <c r="L68" s="156"/>
      <c r="M68" s="156"/>
      <c r="O68" s="156"/>
      <c r="Q68" s="156"/>
      <c r="R68" s="153">
        <f t="shared" si="0"/>
        <v>15000</v>
      </c>
      <c r="S68" s="154">
        <f t="shared" si="1"/>
        <v>0</v>
      </c>
      <c r="T68" s="144"/>
    </row>
    <row r="69" spans="1:20" ht="13.5" customHeight="1">
      <c r="A69" s="155" t="s">
        <v>174</v>
      </c>
      <c r="B69" s="156"/>
      <c r="C69" s="156"/>
      <c r="D69" s="156"/>
      <c r="E69" s="156"/>
      <c r="F69" s="156"/>
      <c r="G69" s="156"/>
      <c r="H69" s="156"/>
      <c r="I69" s="156"/>
      <c r="J69" s="156">
        <v>7100</v>
      </c>
      <c r="L69" s="156"/>
      <c r="M69" s="156"/>
      <c r="N69" s="156"/>
      <c r="O69" s="156"/>
      <c r="P69" s="156"/>
      <c r="Q69" s="156"/>
      <c r="R69" s="153">
        <f t="shared" si="0"/>
        <v>7100</v>
      </c>
      <c r="S69" s="154">
        <f t="shared" si="1"/>
        <v>0</v>
      </c>
      <c r="T69" s="144"/>
    </row>
    <row r="70" spans="1:20" ht="13.5" customHeight="1">
      <c r="A70" s="155" t="s">
        <v>160</v>
      </c>
      <c r="B70" s="156"/>
      <c r="C70" s="156"/>
      <c r="D70" s="156"/>
      <c r="E70" s="156"/>
      <c r="F70" s="156"/>
      <c r="G70" s="156"/>
      <c r="H70" s="156"/>
      <c r="I70" s="156"/>
      <c r="J70" s="125">
        <v>49214</v>
      </c>
      <c r="K70" s="156"/>
      <c r="L70" s="156"/>
      <c r="M70" s="156"/>
      <c r="N70" s="156"/>
      <c r="O70" s="156"/>
      <c r="P70" s="156"/>
      <c r="Q70" s="156"/>
      <c r="R70" s="153">
        <f t="shared" si="0"/>
        <v>49214</v>
      </c>
      <c r="S70" s="154">
        <f t="shared" si="1"/>
        <v>0</v>
      </c>
      <c r="T70" s="144"/>
    </row>
    <row r="71" spans="1:20" ht="13.5" customHeight="1">
      <c r="A71" s="155" t="s">
        <v>341</v>
      </c>
      <c r="B71" s="156">
        <v>33000</v>
      </c>
      <c r="C71" s="156"/>
      <c r="D71" s="156"/>
      <c r="E71" s="156"/>
      <c r="F71" s="156"/>
      <c r="G71" s="156"/>
      <c r="H71" s="156">
        <v>1700</v>
      </c>
      <c r="I71" s="156"/>
      <c r="K71" s="156"/>
      <c r="L71" s="156"/>
      <c r="M71" s="156"/>
      <c r="N71" s="156"/>
      <c r="O71" s="156"/>
      <c r="P71" s="156"/>
      <c r="Q71" s="156"/>
      <c r="R71" s="153">
        <f t="shared" si="0"/>
        <v>34700</v>
      </c>
      <c r="S71" s="154">
        <f t="shared" si="1"/>
        <v>0</v>
      </c>
      <c r="T71" s="144"/>
    </row>
    <row r="72" spans="1:20" ht="13.5" customHeight="1">
      <c r="A72" s="155" t="s">
        <v>147</v>
      </c>
      <c r="B72" s="125">
        <v>15048</v>
      </c>
      <c r="C72" s="156"/>
      <c r="D72" s="156"/>
      <c r="E72" s="156"/>
      <c r="F72" s="156"/>
      <c r="G72" s="156"/>
      <c r="H72" s="156"/>
      <c r="I72" s="156"/>
      <c r="J72" s="156">
        <v>14000</v>
      </c>
      <c r="K72" s="156"/>
      <c r="L72" s="156"/>
      <c r="M72" s="156"/>
      <c r="N72" s="156"/>
      <c r="O72" s="156"/>
      <c r="P72" s="125">
        <v>32752</v>
      </c>
      <c r="Q72" s="156"/>
      <c r="R72" s="153">
        <f t="shared" si="0"/>
        <v>61800</v>
      </c>
      <c r="S72" s="154">
        <f t="shared" si="1"/>
        <v>0</v>
      </c>
      <c r="T72" s="144"/>
    </row>
    <row r="73" spans="1:20" ht="13.5" customHeight="1">
      <c r="A73" s="155" t="s">
        <v>42</v>
      </c>
      <c r="B73" s="125">
        <v>15184.5</v>
      </c>
      <c r="C73" s="156"/>
      <c r="D73" s="156"/>
      <c r="E73" s="156"/>
      <c r="F73" s="156">
        <v>1750</v>
      </c>
      <c r="G73" s="156"/>
      <c r="H73" s="156"/>
      <c r="I73" s="156"/>
      <c r="J73" s="125">
        <v>26685</v>
      </c>
      <c r="K73" s="156"/>
      <c r="L73" s="156"/>
      <c r="M73" s="156"/>
      <c r="P73" s="125">
        <v>30213</v>
      </c>
      <c r="Q73" s="156"/>
      <c r="R73" s="153">
        <f aca="true" t="shared" si="2" ref="R73:S114">B73+D73+F73+H73+J73+L73+N73+P73</f>
        <v>73832.5</v>
      </c>
      <c r="S73" s="154">
        <f t="shared" si="2"/>
        <v>0</v>
      </c>
      <c r="T73" s="144"/>
    </row>
    <row r="74" spans="1:20" ht="13.5" customHeight="1">
      <c r="A74" s="159" t="s">
        <v>41</v>
      </c>
      <c r="B74" s="156">
        <v>5900</v>
      </c>
      <c r="C74" s="156"/>
      <c r="D74" s="125">
        <v>27500</v>
      </c>
      <c r="E74" s="156"/>
      <c r="F74" s="125">
        <v>161760</v>
      </c>
      <c r="G74" s="156"/>
      <c r="H74" s="156">
        <v>23666</v>
      </c>
      <c r="I74" s="156"/>
      <c r="J74" s="125">
        <v>333592</v>
      </c>
      <c r="K74" s="156"/>
      <c r="L74" s="156"/>
      <c r="M74" s="156"/>
      <c r="P74" s="125">
        <v>168174</v>
      </c>
      <c r="R74" s="153">
        <f t="shared" si="2"/>
        <v>720592</v>
      </c>
      <c r="S74" s="154">
        <f t="shared" si="2"/>
        <v>0</v>
      </c>
      <c r="T74" s="144"/>
    </row>
    <row r="75" spans="1:20" ht="13.5" customHeight="1">
      <c r="A75" s="155" t="s">
        <v>39</v>
      </c>
      <c r="B75" s="156"/>
      <c r="C75" s="156"/>
      <c r="D75" s="156"/>
      <c r="E75" s="156"/>
      <c r="F75" s="156"/>
      <c r="G75" s="156"/>
      <c r="H75" s="125">
        <v>431010</v>
      </c>
      <c r="I75" s="156"/>
      <c r="J75" s="156"/>
      <c r="K75" s="156"/>
      <c r="L75" s="156"/>
      <c r="M75" s="156"/>
      <c r="N75" s="156"/>
      <c r="O75" s="156"/>
      <c r="P75" s="156"/>
      <c r="Q75" s="156"/>
      <c r="R75" s="153">
        <f t="shared" si="2"/>
        <v>431010</v>
      </c>
      <c r="S75" s="154">
        <f t="shared" si="2"/>
        <v>0</v>
      </c>
      <c r="T75" s="144"/>
    </row>
    <row r="76" spans="1:20" ht="13.5" customHeight="1">
      <c r="A76" s="155" t="s">
        <v>32</v>
      </c>
      <c r="B76" s="125">
        <v>2110</v>
      </c>
      <c r="C76" s="156"/>
      <c r="D76" s="125">
        <v>0</v>
      </c>
      <c r="E76" s="156"/>
      <c r="F76" s="156">
        <v>530.5</v>
      </c>
      <c r="G76" s="156"/>
      <c r="H76" s="156"/>
      <c r="I76" s="156"/>
      <c r="J76" s="125">
        <v>1682.5</v>
      </c>
      <c r="K76" s="156"/>
      <c r="L76" s="156"/>
      <c r="M76" s="156"/>
      <c r="N76" s="156"/>
      <c r="O76" s="156"/>
      <c r="P76" s="125">
        <v>3687</v>
      </c>
      <c r="Q76" s="156"/>
      <c r="R76" s="153">
        <f t="shared" si="2"/>
        <v>8010</v>
      </c>
      <c r="S76" s="154">
        <f t="shared" si="2"/>
        <v>0</v>
      </c>
      <c r="T76" s="144"/>
    </row>
    <row r="77" spans="1:20" ht="13.5" customHeight="1">
      <c r="A77" s="155" t="s">
        <v>140</v>
      </c>
      <c r="B77" s="156"/>
      <c r="C77" s="156"/>
      <c r="D77" s="125">
        <v>186000</v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3">
        <f t="shared" si="2"/>
        <v>186000</v>
      </c>
      <c r="S77" s="154">
        <f t="shared" si="2"/>
        <v>0</v>
      </c>
      <c r="T77" s="144"/>
    </row>
    <row r="78" spans="1:20" ht="13.5" customHeight="1">
      <c r="A78" s="155" t="s">
        <v>34</v>
      </c>
      <c r="B78" s="125">
        <v>15350</v>
      </c>
      <c r="C78" s="156"/>
      <c r="D78" s="156">
        <v>3016</v>
      </c>
      <c r="E78" s="156"/>
      <c r="F78" s="156">
        <v>13292</v>
      </c>
      <c r="G78" s="156"/>
      <c r="H78" s="156"/>
      <c r="I78" s="156"/>
      <c r="J78" s="125">
        <v>8846</v>
      </c>
      <c r="K78" s="156"/>
      <c r="L78" s="156"/>
      <c r="M78" s="156"/>
      <c r="N78" s="156"/>
      <c r="O78" s="156"/>
      <c r="P78" s="125">
        <v>20903</v>
      </c>
      <c r="Q78" s="156"/>
      <c r="R78" s="153">
        <f t="shared" si="2"/>
        <v>61407</v>
      </c>
      <c r="S78" s="154">
        <f t="shared" si="2"/>
        <v>0</v>
      </c>
      <c r="T78" s="144"/>
    </row>
    <row r="79" spans="1:20" ht="13.5" customHeight="1">
      <c r="A79" s="155" t="s">
        <v>349</v>
      </c>
      <c r="B79" s="125">
        <v>22500</v>
      </c>
      <c r="C79" s="156"/>
      <c r="D79" s="156"/>
      <c r="E79" s="156"/>
      <c r="F79" s="156"/>
      <c r="G79" s="156"/>
      <c r="H79" s="156"/>
      <c r="I79" s="156"/>
      <c r="K79" s="156"/>
      <c r="L79" s="156"/>
      <c r="M79" s="156"/>
      <c r="N79" s="156"/>
      <c r="O79" s="156"/>
      <c r="Q79" s="156"/>
      <c r="R79" s="153">
        <f t="shared" si="2"/>
        <v>22500</v>
      </c>
      <c r="S79" s="154">
        <f t="shared" si="2"/>
        <v>0</v>
      </c>
      <c r="T79" s="144"/>
    </row>
    <row r="80" spans="1:20" ht="13.5" customHeight="1">
      <c r="A80" s="155" t="s">
        <v>366</v>
      </c>
      <c r="B80" s="152"/>
      <c r="C80" s="152"/>
      <c r="D80" s="152"/>
      <c r="E80" s="152"/>
      <c r="F80" s="152"/>
      <c r="G80" s="152"/>
      <c r="H80" s="152"/>
      <c r="I80" s="152"/>
      <c r="J80" s="152">
        <v>0</v>
      </c>
      <c r="K80" s="152"/>
      <c r="L80" s="152"/>
      <c r="M80" s="152"/>
      <c r="N80" s="153">
        <v>37920</v>
      </c>
      <c r="O80" s="152"/>
      <c r="P80" s="152">
        <v>1190</v>
      </c>
      <c r="Q80" s="152"/>
      <c r="R80" s="153">
        <f t="shared" si="2"/>
        <v>39110</v>
      </c>
      <c r="S80" s="154">
        <f t="shared" si="2"/>
        <v>0</v>
      </c>
      <c r="T80" s="144"/>
    </row>
    <row r="81" spans="1:20" ht="13.5" customHeight="1">
      <c r="A81" s="174" t="s">
        <v>121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3"/>
      <c r="O81" s="152"/>
      <c r="P81" s="152"/>
      <c r="Q81" s="152"/>
      <c r="R81" s="153">
        <f t="shared" si="2"/>
        <v>0</v>
      </c>
      <c r="S81" s="154">
        <f t="shared" si="2"/>
        <v>0</v>
      </c>
      <c r="T81" s="144"/>
    </row>
    <row r="82" spans="1:20" ht="13.5" customHeight="1">
      <c r="A82" s="176" t="s">
        <v>280</v>
      </c>
      <c r="B82" s="152"/>
      <c r="C82" s="152">
        <f>1784216.415</f>
        <v>1784216.415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3">
        <f t="shared" si="2"/>
        <v>0</v>
      </c>
      <c r="S82" s="154">
        <f t="shared" si="2"/>
        <v>1784216.415</v>
      </c>
      <c r="T82" s="144"/>
    </row>
    <row r="83" spans="1:20" ht="13.5" customHeight="1">
      <c r="A83" s="175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3">
        <f t="shared" si="2"/>
        <v>0</v>
      </c>
      <c r="S83" s="154">
        <f t="shared" si="2"/>
        <v>0</v>
      </c>
      <c r="T83" s="144"/>
    </row>
    <row r="84" spans="1:20" ht="13.5" customHeight="1">
      <c r="A84" s="177" t="s">
        <v>364</v>
      </c>
      <c r="Q84" s="156"/>
      <c r="R84" s="153">
        <f t="shared" si="2"/>
        <v>0</v>
      </c>
      <c r="S84" s="154">
        <f t="shared" si="2"/>
        <v>0</v>
      </c>
      <c r="T84" s="144"/>
    </row>
    <row r="85" spans="1:20" ht="13.5" customHeight="1">
      <c r="A85" s="155" t="s">
        <v>17</v>
      </c>
      <c r="B85" s="156"/>
      <c r="C85" s="156"/>
      <c r="D85" s="156"/>
      <c r="E85" s="156">
        <v>124705.36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3">
        <f t="shared" si="2"/>
        <v>0</v>
      </c>
      <c r="S85" s="154">
        <f t="shared" si="2"/>
        <v>124705.36</v>
      </c>
      <c r="T85" s="144"/>
    </row>
    <row r="86" spans="1:20" ht="13.5" customHeight="1">
      <c r="A86" s="155" t="s">
        <v>158</v>
      </c>
      <c r="B86" s="156"/>
      <c r="C86" s="156"/>
      <c r="D86" s="156"/>
      <c r="E86" s="156"/>
      <c r="F86" s="156"/>
      <c r="G86" s="156"/>
      <c r="H86" s="156"/>
      <c r="I86" s="125">
        <v>8000</v>
      </c>
      <c r="J86" s="156"/>
      <c r="K86" s="156"/>
      <c r="L86" s="156"/>
      <c r="M86" s="156"/>
      <c r="N86" s="156"/>
      <c r="O86" s="156"/>
      <c r="P86" s="156"/>
      <c r="Q86" s="156"/>
      <c r="R86" s="153">
        <f t="shared" si="2"/>
        <v>0</v>
      </c>
      <c r="S86" s="154">
        <f t="shared" si="2"/>
        <v>8000</v>
      </c>
      <c r="T86" s="144"/>
    </row>
    <row r="87" spans="1:20" ht="13.5" customHeight="1">
      <c r="A87" s="155" t="s">
        <v>282</v>
      </c>
      <c r="B87" s="156"/>
      <c r="C87" s="156">
        <v>258200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>
        <v>144960</v>
      </c>
      <c r="R87" s="153">
        <f t="shared" si="2"/>
        <v>144960</v>
      </c>
      <c r="S87" s="154">
        <f t="shared" si="2"/>
        <v>258200</v>
      </c>
      <c r="T87" s="144"/>
    </row>
    <row r="88" spans="1:20" ht="13.5" customHeight="1">
      <c r="A88" s="155" t="s">
        <v>283</v>
      </c>
      <c r="B88" s="156"/>
      <c r="C88" s="152">
        <v>190</v>
      </c>
      <c r="D88" s="156"/>
      <c r="E88" s="156"/>
      <c r="F88" s="156"/>
      <c r="G88" s="156"/>
      <c r="H88" s="156"/>
      <c r="I88" s="156"/>
      <c r="J88" s="156"/>
      <c r="K88" s="156">
        <f>60000+50000</f>
        <v>110000</v>
      </c>
      <c r="L88" s="156"/>
      <c r="M88" s="156"/>
      <c r="N88" s="156"/>
      <c r="O88" s="156">
        <v>400</v>
      </c>
      <c r="P88" s="156">
        <v>84000</v>
      </c>
      <c r="R88" s="153">
        <f t="shared" si="2"/>
        <v>84000</v>
      </c>
      <c r="S88" s="154">
        <f t="shared" si="2"/>
        <v>110590</v>
      </c>
      <c r="T88" s="144"/>
    </row>
    <row r="89" spans="1:20" ht="13.5" customHeight="1">
      <c r="A89" s="155" t="s">
        <v>107</v>
      </c>
      <c r="B89" s="156"/>
      <c r="C89" s="156"/>
      <c r="D89" s="156"/>
      <c r="E89" s="156"/>
      <c r="F89" s="156"/>
      <c r="G89" s="156"/>
      <c r="H89" s="156"/>
      <c r="I89" s="156"/>
      <c r="J89" s="156"/>
      <c r="K89" s="125">
        <v>37700</v>
      </c>
      <c r="L89" s="156"/>
      <c r="M89" s="156"/>
      <c r="N89" s="156"/>
      <c r="O89" s="156"/>
      <c r="P89" s="156"/>
      <c r="Q89" s="156"/>
      <c r="R89" s="153">
        <f t="shared" si="2"/>
        <v>0</v>
      </c>
      <c r="S89" s="154">
        <f t="shared" si="2"/>
        <v>37700</v>
      </c>
      <c r="T89" s="144"/>
    </row>
    <row r="90" spans="1:20" ht="13.5" customHeight="1">
      <c r="A90" s="177" t="s">
        <v>359</v>
      </c>
      <c r="B90" s="156"/>
      <c r="C90" s="156"/>
      <c r="D90" s="156"/>
      <c r="E90" s="156"/>
      <c r="F90" s="156"/>
      <c r="G90" s="156"/>
      <c r="H90" s="156"/>
      <c r="I90" s="156"/>
      <c r="K90" s="156"/>
      <c r="L90" s="156"/>
      <c r="M90" s="156"/>
      <c r="N90" s="156"/>
      <c r="O90" s="156"/>
      <c r="P90" s="156"/>
      <c r="Q90" s="156"/>
      <c r="R90" s="153">
        <f t="shared" si="2"/>
        <v>0</v>
      </c>
      <c r="S90" s="154">
        <f t="shared" si="2"/>
        <v>0</v>
      </c>
      <c r="T90" s="144"/>
    </row>
    <row r="91" spans="1:20" ht="13.5" customHeight="1">
      <c r="A91" s="155" t="s">
        <v>137</v>
      </c>
      <c r="B91" s="156">
        <v>1200</v>
      </c>
      <c r="C91" s="156"/>
      <c r="D91" s="156"/>
      <c r="E91" s="156"/>
      <c r="F91" s="156"/>
      <c r="G91" s="156"/>
      <c r="H91" s="156"/>
      <c r="I91" s="156"/>
      <c r="J91" s="125">
        <v>5523</v>
      </c>
      <c r="K91" s="156"/>
      <c r="L91" s="156">
        <v>1300</v>
      </c>
      <c r="M91" s="156"/>
      <c r="N91" s="125">
        <v>1566</v>
      </c>
      <c r="O91" s="156"/>
      <c r="P91" s="125">
        <v>450</v>
      </c>
      <c r="Q91" s="156"/>
      <c r="R91" s="153">
        <f t="shared" si="2"/>
        <v>10039</v>
      </c>
      <c r="S91" s="154">
        <f t="shared" si="2"/>
        <v>0</v>
      </c>
      <c r="T91" s="144"/>
    </row>
    <row r="92" spans="1:20" ht="13.5" customHeight="1">
      <c r="A92" s="155" t="s">
        <v>175</v>
      </c>
      <c r="B92" s="156">
        <v>6419.3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25">
        <v>3240</v>
      </c>
      <c r="O92" s="156"/>
      <c r="P92" s="156"/>
      <c r="Q92" s="156"/>
      <c r="R92" s="153">
        <f t="shared" si="2"/>
        <v>9659.3</v>
      </c>
      <c r="S92" s="154">
        <f t="shared" si="2"/>
        <v>0</v>
      </c>
      <c r="T92" s="144"/>
    </row>
    <row r="93" spans="1:20" ht="13.5" customHeight="1">
      <c r="A93" s="155" t="s">
        <v>108</v>
      </c>
      <c r="B93" s="156">
        <v>4010</v>
      </c>
      <c r="C93" s="156"/>
      <c r="D93" s="156"/>
      <c r="E93" s="156"/>
      <c r="F93" s="156"/>
      <c r="G93" s="156"/>
      <c r="H93" s="156"/>
      <c r="I93" s="156"/>
      <c r="J93" s="125">
        <v>1500</v>
      </c>
      <c r="K93" s="156"/>
      <c r="L93" s="156">
        <v>1000</v>
      </c>
      <c r="M93" s="156"/>
      <c r="N93" s="156"/>
      <c r="O93" s="156"/>
      <c r="P93" s="156"/>
      <c r="Q93" s="156"/>
      <c r="R93" s="153">
        <f t="shared" si="2"/>
        <v>6510</v>
      </c>
      <c r="S93" s="154">
        <f t="shared" si="2"/>
        <v>0</v>
      </c>
      <c r="T93" s="144"/>
    </row>
    <row r="94" spans="1:20" ht="13.5" customHeight="1">
      <c r="A94" s="155"/>
      <c r="B94" s="156"/>
      <c r="C94" s="156"/>
      <c r="D94" s="156"/>
      <c r="E94" s="156"/>
      <c r="F94" s="156"/>
      <c r="G94" s="156"/>
      <c r="H94" s="156"/>
      <c r="I94" s="156"/>
      <c r="K94" s="156"/>
      <c r="L94" s="156"/>
      <c r="M94" s="156"/>
      <c r="N94" s="156"/>
      <c r="O94" s="156"/>
      <c r="P94" s="156"/>
      <c r="Q94" s="156"/>
      <c r="R94" s="153">
        <f t="shared" si="2"/>
        <v>0</v>
      </c>
      <c r="S94" s="154">
        <f t="shared" si="2"/>
        <v>0</v>
      </c>
      <c r="T94" s="144"/>
    </row>
    <row r="95" spans="1:20" ht="13.5" customHeight="1">
      <c r="A95" s="177" t="s">
        <v>360</v>
      </c>
      <c r="B95" s="156"/>
      <c r="C95" s="156"/>
      <c r="D95" s="156"/>
      <c r="E95" s="156"/>
      <c r="F95" s="156"/>
      <c r="G95" s="156"/>
      <c r="H95" s="156"/>
      <c r="I95" s="156"/>
      <c r="K95" s="156"/>
      <c r="L95" s="156"/>
      <c r="M95" s="156"/>
      <c r="N95" s="156"/>
      <c r="O95" s="156"/>
      <c r="P95" s="156"/>
      <c r="Q95" s="156"/>
      <c r="R95" s="153">
        <f t="shared" si="2"/>
        <v>0</v>
      </c>
      <c r="S95" s="154">
        <f t="shared" si="2"/>
        <v>0</v>
      </c>
      <c r="T95" s="144"/>
    </row>
    <row r="96" spans="1:20" ht="13.5" customHeight="1">
      <c r="A96" s="155" t="s">
        <v>189</v>
      </c>
      <c r="B96" s="156"/>
      <c r="C96" s="156"/>
      <c r="D96" s="157">
        <v>0</v>
      </c>
      <c r="E96" s="156"/>
      <c r="F96" s="156"/>
      <c r="G96" s="156"/>
      <c r="H96" s="156"/>
      <c r="I96" s="156"/>
      <c r="J96" s="156">
        <v>470</v>
      </c>
      <c r="K96" s="156"/>
      <c r="L96" s="156"/>
      <c r="M96" s="156"/>
      <c r="N96" s="156"/>
      <c r="O96" s="156"/>
      <c r="P96" s="156"/>
      <c r="Q96" s="156"/>
      <c r="R96" s="153">
        <f t="shared" si="2"/>
        <v>470</v>
      </c>
      <c r="S96" s="154">
        <f t="shared" si="2"/>
        <v>0</v>
      </c>
      <c r="T96" s="144"/>
    </row>
    <row r="97" spans="1:20" ht="13.5" customHeight="1">
      <c r="A97" s="155" t="s">
        <v>368</v>
      </c>
      <c r="B97" s="156"/>
      <c r="C97" s="156"/>
      <c r="D97" s="157"/>
      <c r="E97" s="156"/>
      <c r="F97" s="156"/>
      <c r="G97" s="156"/>
      <c r="H97" s="156"/>
      <c r="I97" s="156"/>
      <c r="J97" s="156">
        <f>18146.75-470</f>
        <v>17676.75</v>
      </c>
      <c r="K97" s="156"/>
      <c r="L97" s="156"/>
      <c r="M97" s="156"/>
      <c r="N97" s="156"/>
      <c r="O97" s="156"/>
      <c r="P97" s="156"/>
      <c r="Q97" s="156"/>
      <c r="R97" s="153">
        <f t="shared" si="2"/>
        <v>17676.75</v>
      </c>
      <c r="S97" s="154">
        <f t="shared" si="2"/>
        <v>0</v>
      </c>
      <c r="T97" s="144"/>
    </row>
    <row r="98" spans="1:20" ht="13.5" customHeight="1">
      <c r="A98" s="155" t="s">
        <v>142</v>
      </c>
      <c r="B98" s="156">
        <v>25397.5</v>
      </c>
      <c r="C98" s="156"/>
      <c r="D98" s="157">
        <v>49041</v>
      </c>
      <c r="E98" s="156"/>
      <c r="F98" s="125">
        <v>2322.4</v>
      </c>
      <c r="G98" s="156"/>
      <c r="H98" s="156">
        <f>20676.5+177718</f>
        <v>198394.5</v>
      </c>
      <c r="I98" s="156"/>
      <c r="K98" s="156"/>
      <c r="L98" s="156"/>
      <c r="M98" s="156"/>
      <c r="N98" s="125">
        <v>8827.25</v>
      </c>
      <c r="O98" s="156"/>
      <c r="P98" s="156">
        <v>24815.6</v>
      </c>
      <c r="Q98" s="156"/>
      <c r="R98" s="153">
        <f t="shared" si="2"/>
        <v>308798.25</v>
      </c>
      <c r="S98" s="154">
        <f t="shared" si="2"/>
        <v>0</v>
      </c>
      <c r="T98" s="144"/>
    </row>
    <row r="99" spans="1:20" ht="13.5" customHeight="1">
      <c r="A99" s="155" t="s">
        <v>143</v>
      </c>
      <c r="B99" s="156"/>
      <c r="C99" s="156"/>
      <c r="D99" s="157">
        <v>29494</v>
      </c>
      <c r="E99" s="156"/>
      <c r="F99" s="156"/>
      <c r="G99" s="156"/>
      <c r="H99" s="156"/>
      <c r="I99" s="156"/>
      <c r="J99" s="156"/>
      <c r="K99" s="156"/>
      <c r="L99" s="156"/>
      <c r="M99" s="156"/>
      <c r="N99" s="157"/>
      <c r="O99" s="156"/>
      <c r="P99" s="156"/>
      <c r="Q99" s="156"/>
      <c r="R99" s="153">
        <f t="shared" si="2"/>
        <v>29494</v>
      </c>
      <c r="S99" s="154">
        <f t="shared" si="2"/>
        <v>0</v>
      </c>
      <c r="T99" s="144"/>
    </row>
    <row r="100" spans="1:20" ht="13.5" customHeight="1">
      <c r="A100" s="155" t="s">
        <v>351</v>
      </c>
      <c r="B100" s="156">
        <v>235604</v>
      </c>
      <c r="C100" s="156"/>
      <c r="D100" s="156"/>
      <c r="E100" s="156"/>
      <c r="F100" s="156"/>
      <c r="G100" s="156"/>
      <c r="H100" s="156"/>
      <c r="I100" s="156"/>
      <c r="J100" s="125">
        <v>0</v>
      </c>
      <c r="K100" s="156"/>
      <c r="L100" s="156"/>
      <c r="M100" s="156"/>
      <c r="N100" s="156"/>
      <c r="O100" s="156"/>
      <c r="P100" s="156"/>
      <c r="Q100" s="156"/>
      <c r="R100" s="153">
        <f t="shared" si="2"/>
        <v>235604</v>
      </c>
      <c r="S100" s="154">
        <f t="shared" si="2"/>
        <v>0</v>
      </c>
      <c r="T100" s="144"/>
    </row>
    <row r="101" spans="1:20" ht="13.5" customHeight="1">
      <c r="A101" s="155" t="s">
        <v>20</v>
      </c>
      <c r="B101" s="156">
        <v>396381.77</v>
      </c>
      <c r="C101" s="156"/>
      <c r="D101" s="156">
        <v>2937.65</v>
      </c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3">
        <f t="shared" si="2"/>
        <v>399319.42000000004</v>
      </c>
      <c r="S101" s="154">
        <f t="shared" si="2"/>
        <v>0</v>
      </c>
      <c r="T101" s="144"/>
    </row>
    <row r="102" spans="1:20" ht="13.5" customHeight="1">
      <c r="A102" s="155" t="s">
        <v>197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>
        <v>15803</v>
      </c>
      <c r="M102" s="156"/>
      <c r="N102" s="156"/>
      <c r="O102" s="156"/>
      <c r="P102" s="156"/>
      <c r="Q102" s="156"/>
      <c r="R102" s="153">
        <f t="shared" si="2"/>
        <v>15803</v>
      </c>
      <c r="S102" s="154">
        <f t="shared" si="2"/>
        <v>0</v>
      </c>
      <c r="T102" s="144"/>
    </row>
    <row r="103" spans="1:20" ht="13.5" customHeight="1">
      <c r="A103" s="155" t="s">
        <v>21</v>
      </c>
      <c r="B103" s="156"/>
      <c r="C103" s="156"/>
      <c r="D103" s="156"/>
      <c r="E103" s="156"/>
      <c r="F103" s="156"/>
      <c r="G103" s="156"/>
      <c r="H103" s="125">
        <v>6938</v>
      </c>
      <c r="I103" s="156"/>
      <c r="J103" s="156"/>
      <c r="K103" s="156"/>
      <c r="L103" s="156"/>
      <c r="M103" s="156"/>
      <c r="N103" s="156"/>
      <c r="O103" s="156"/>
      <c r="P103" s="156"/>
      <c r="Q103" s="156"/>
      <c r="R103" s="153">
        <f t="shared" si="2"/>
        <v>6938</v>
      </c>
      <c r="S103" s="154">
        <f t="shared" si="2"/>
        <v>0</v>
      </c>
      <c r="T103" s="144"/>
    </row>
    <row r="104" spans="1:20" ht="13.5" customHeight="1">
      <c r="A104" s="155" t="s">
        <v>19</v>
      </c>
      <c r="B104" s="156">
        <v>1273.75</v>
      </c>
      <c r="C104" s="156"/>
      <c r="D104" s="156">
        <v>506.17</v>
      </c>
      <c r="E104" s="156"/>
      <c r="F104" s="125">
        <v>500</v>
      </c>
      <c r="G104" s="156"/>
      <c r="H104" s="125">
        <v>354.8</v>
      </c>
      <c r="I104" s="156"/>
      <c r="J104" s="125">
        <v>1074.85</v>
      </c>
      <c r="K104" s="156"/>
      <c r="L104" s="156">
        <v>10195.14</v>
      </c>
      <c r="M104" s="156"/>
      <c r="N104" s="125">
        <v>80.75</v>
      </c>
      <c r="O104" s="156"/>
      <c r="P104" s="125">
        <v>332</v>
      </c>
      <c r="Q104" s="156"/>
      <c r="R104" s="153">
        <f t="shared" si="2"/>
        <v>14317.46</v>
      </c>
      <c r="S104" s="154">
        <f t="shared" si="2"/>
        <v>0</v>
      </c>
      <c r="T104" s="144"/>
    </row>
    <row r="105" spans="1:20" ht="13.5" customHeight="1">
      <c r="A105" s="155" t="s">
        <v>213</v>
      </c>
      <c r="C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>
        <v>980</v>
      </c>
      <c r="Q105" s="156"/>
      <c r="R105" s="153">
        <f t="shared" si="2"/>
        <v>980</v>
      </c>
      <c r="S105" s="154">
        <f t="shared" si="2"/>
        <v>0</v>
      </c>
      <c r="T105" s="144"/>
    </row>
    <row r="106" spans="1:20" ht="13.5" customHeight="1">
      <c r="A106" s="177" t="s">
        <v>361</v>
      </c>
      <c r="B106" s="156"/>
      <c r="C106" s="156"/>
      <c r="D106" s="156"/>
      <c r="E106" s="156"/>
      <c r="F106" s="156"/>
      <c r="G106" s="156"/>
      <c r="H106" s="156"/>
      <c r="I106" s="156"/>
      <c r="K106" s="156"/>
      <c r="L106" s="156"/>
      <c r="M106" s="156"/>
      <c r="N106" s="156"/>
      <c r="O106" s="156"/>
      <c r="P106" s="156"/>
      <c r="Q106" s="156"/>
      <c r="R106" s="153">
        <f t="shared" si="2"/>
        <v>0</v>
      </c>
      <c r="S106" s="154">
        <f t="shared" si="2"/>
        <v>0</v>
      </c>
      <c r="T106" s="144"/>
    </row>
    <row r="107" spans="1:20" ht="13.5" customHeight="1">
      <c r="A107" s="155" t="s">
        <v>222</v>
      </c>
      <c r="B107" s="156">
        <f>DEP!B13</f>
        <v>33940.828</v>
      </c>
      <c r="C107" s="156"/>
      <c r="D107" s="156">
        <f>DEP!C13</f>
        <v>3514.689</v>
      </c>
      <c r="E107" s="156"/>
      <c r="F107" s="156">
        <f>DEP!E13</f>
        <v>279.612</v>
      </c>
      <c r="G107" s="156"/>
      <c r="H107" s="156"/>
      <c r="I107" s="156"/>
      <c r="J107" s="156">
        <f>DEP!D13</f>
        <v>19695.799</v>
      </c>
      <c r="L107" s="125">
        <v>12610.899000000001</v>
      </c>
      <c r="M107" s="156"/>
      <c r="O107" s="156"/>
      <c r="P107" s="125">
        <f>DEP!G13</f>
        <v>26622.765</v>
      </c>
      <c r="Q107" s="156"/>
      <c r="R107" s="153">
        <f t="shared" si="2"/>
        <v>96664.592</v>
      </c>
      <c r="S107" s="154">
        <f t="shared" si="2"/>
        <v>0</v>
      </c>
      <c r="T107" s="144"/>
    </row>
    <row r="108" spans="1:20" ht="13.5" customHeight="1">
      <c r="A108" s="155" t="s">
        <v>14</v>
      </c>
      <c r="B108" s="156">
        <f>DEP!B28</f>
        <v>2135.1240000000003</v>
      </c>
      <c r="C108" s="156"/>
      <c r="D108" s="156"/>
      <c r="E108" s="156"/>
      <c r="G108" s="156"/>
      <c r="H108" s="156"/>
      <c r="I108" s="156"/>
      <c r="J108" s="156">
        <f>DEP!D28</f>
        <v>846.171</v>
      </c>
      <c r="L108" s="125">
        <v>3018.06</v>
      </c>
      <c r="M108" s="156"/>
      <c r="O108" s="156"/>
      <c r="P108" s="125">
        <f>DEP!G28</f>
        <v>5274.846</v>
      </c>
      <c r="Q108" s="156"/>
      <c r="R108" s="153">
        <f t="shared" si="2"/>
        <v>11274.201</v>
      </c>
      <c r="S108" s="154">
        <f t="shared" si="2"/>
        <v>0</v>
      </c>
      <c r="T108" s="144"/>
    </row>
    <row r="109" spans="1:20" ht="13.5" customHeight="1">
      <c r="A109" s="159" t="s">
        <v>199</v>
      </c>
      <c r="B109" s="156">
        <f>DEP!B58</f>
        <v>82475.181</v>
      </c>
      <c r="C109" s="156"/>
      <c r="D109" s="156"/>
      <c r="E109" s="156"/>
      <c r="G109" s="156"/>
      <c r="H109" s="156"/>
      <c r="I109" s="156"/>
      <c r="J109" s="125">
        <f>DEP!D58</f>
        <v>364708.1635</v>
      </c>
      <c r="K109" s="156"/>
      <c r="L109" s="125">
        <v>207888.576</v>
      </c>
      <c r="M109" s="156"/>
      <c r="O109" s="156"/>
      <c r="Q109" s="156"/>
      <c r="R109" s="153">
        <f t="shared" si="2"/>
        <v>655071.9205</v>
      </c>
      <c r="S109" s="154">
        <f t="shared" si="2"/>
        <v>0</v>
      </c>
      <c r="T109" s="144"/>
    </row>
    <row r="110" spans="1:20" ht="13.5" customHeight="1">
      <c r="A110" s="159" t="s">
        <v>198</v>
      </c>
      <c r="B110" s="156"/>
      <c r="C110" s="156"/>
      <c r="D110" s="156"/>
      <c r="E110" s="156"/>
      <c r="F110" s="156"/>
      <c r="G110" s="156"/>
      <c r="H110" s="156"/>
      <c r="I110" s="156"/>
      <c r="K110" s="156"/>
      <c r="L110" s="157">
        <v>50000</v>
      </c>
      <c r="M110" s="156"/>
      <c r="N110" s="156"/>
      <c r="O110" s="156"/>
      <c r="P110" s="156"/>
      <c r="Q110" s="156"/>
      <c r="R110" s="153">
        <f t="shared" si="2"/>
        <v>50000</v>
      </c>
      <c r="S110" s="154">
        <f t="shared" si="2"/>
        <v>0</v>
      </c>
      <c r="T110" s="144"/>
    </row>
    <row r="111" spans="1:20" ht="13.5" customHeight="1">
      <c r="A111" s="155" t="s">
        <v>15</v>
      </c>
      <c r="B111" s="156">
        <f>DEP!B42</f>
        <v>52355.637</v>
      </c>
      <c r="C111" s="156"/>
      <c r="D111" s="156"/>
      <c r="E111" s="156"/>
      <c r="F111" s="125">
        <f>DEP!E42</f>
        <v>503.74800000000005</v>
      </c>
      <c r="G111" s="156"/>
      <c r="H111" s="156"/>
      <c r="I111" s="156"/>
      <c r="J111" s="125">
        <f>DEP!D42</f>
        <v>6372.213</v>
      </c>
      <c r="K111" s="156"/>
      <c r="L111" s="125">
        <v>7085.88</v>
      </c>
      <c r="M111" s="156"/>
      <c r="O111" s="156"/>
      <c r="P111" s="125">
        <f>DEP!G42</f>
        <v>92440.233</v>
      </c>
      <c r="Q111" s="156"/>
      <c r="R111" s="153">
        <f t="shared" si="2"/>
        <v>158757.711</v>
      </c>
      <c r="S111" s="154">
        <f t="shared" si="2"/>
        <v>0</v>
      </c>
      <c r="T111" s="144"/>
    </row>
    <row r="112" spans="1:20" ht="13.5" customHeight="1">
      <c r="A112" s="155" t="s">
        <v>16</v>
      </c>
      <c r="C112" s="156"/>
      <c r="D112" s="156"/>
      <c r="E112" s="156"/>
      <c r="G112" s="156"/>
      <c r="H112" s="156"/>
      <c r="I112" s="156"/>
      <c r="J112" s="156">
        <f>DEP!D49</f>
        <v>495517.091</v>
      </c>
      <c r="K112" s="156"/>
      <c r="M112" s="156"/>
      <c r="O112" s="156"/>
      <c r="Q112" s="156"/>
      <c r="R112" s="153">
        <f t="shared" si="2"/>
        <v>495517.091</v>
      </c>
      <c r="S112" s="154">
        <f t="shared" si="2"/>
        <v>0</v>
      </c>
      <c r="T112" s="144"/>
    </row>
    <row r="113" spans="1:20" ht="13.5" customHeight="1">
      <c r="A113" s="155" t="s">
        <v>286</v>
      </c>
      <c r="B113" s="156"/>
      <c r="C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>
        <f>DEP!G21</f>
        <v>38656</v>
      </c>
      <c r="Q113" s="156"/>
      <c r="R113" s="153">
        <f t="shared" si="2"/>
        <v>38656</v>
      </c>
      <c r="S113" s="154">
        <f t="shared" si="2"/>
        <v>0</v>
      </c>
      <c r="T113" s="144"/>
    </row>
    <row r="114" spans="1:20" ht="13.5" customHeight="1" thickBot="1">
      <c r="A114" s="159" t="s">
        <v>376</v>
      </c>
      <c r="B114" s="156"/>
      <c r="C114" s="156"/>
      <c r="D114" s="156"/>
      <c r="E114" s="156"/>
      <c r="F114" s="156"/>
      <c r="G114" s="156"/>
      <c r="H114" s="156"/>
      <c r="I114" s="156"/>
      <c r="K114" s="156"/>
      <c r="L114" s="157"/>
      <c r="M114" s="156"/>
      <c r="N114" s="156"/>
      <c r="O114" s="156"/>
      <c r="P114" s="156">
        <f>+DEP!G20</f>
        <v>57984</v>
      </c>
      <c r="Q114" s="156"/>
      <c r="R114" s="164">
        <f t="shared" si="2"/>
        <v>57984</v>
      </c>
      <c r="S114" s="166">
        <f aca="true" t="shared" si="3" ref="S114:S125">C114+E114+G114+I114+K114+M114+O114+Q114</f>
        <v>0</v>
      </c>
      <c r="T114" s="144"/>
    </row>
    <row r="115" spans="1:20" ht="15.75">
      <c r="A115" s="178" t="s">
        <v>377</v>
      </c>
      <c r="B115" s="149">
        <v>1463168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8"/>
      <c r="R115" s="153">
        <f aca="true" t="shared" si="4" ref="R115:R125">B115+D115+F115+H115+J115+L115+N115+P115</f>
        <v>1463168</v>
      </c>
      <c r="S115" s="150">
        <f t="shared" si="3"/>
        <v>0</v>
      </c>
      <c r="T115" s="144"/>
    </row>
    <row r="116" spans="1:20" ht="12.75">
      <c r="A116" s="151" t="s">
        <v>24</v>
      </c>
      <c r="B116" s="152">
        <v>351700</v>
      </c>
      <c r="C116" s="152"/>
      <c r="D116" s="152">
        <v>2866.97</v>
      </c>
      <c r="F116" s="152"/>
      <c r="G116" s="152">
        <v>5000</v>
      </c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3">
        <f t="shared" si="4"/>
        <v>354566.97</v>
      </c>
      <c r="S116" s="154">
        <f t="shared" si="3"/>
        <v>5000</v>
      </c>
      <c r="T116" s="144"/>
    </row>
    <row r="117" spans="1:20" ht="12.75">
      <c r="A117" s="167" t="s">
        <v>172</v>
      </c>
      <c r="B117" s="156">
        <v>321048.43</v>
      </c>
      <c r="C117" s="156"/>
      <c r="D117" s="156"/>
      <c r="E117" s="156"/>
      <c r="F117" s="156"/>
      <c r="I117" s="156"/>
      <c r="J117" s="156"/>
      <c r="L117" s="156"/>
      <c r="M117" s="156"/>
      <c r="N117" s="156"/>
      <c r="O117" s="156"/>
      <c r="P117" s="156"/>
      <c r="R117" s="153">
        <f t="shared" si="4"/>
        <v>321048.43</v>
      </c>
      <c r="S117" s="154">
        <f t="shared" si="3"/>
        <v>0</v>
      </c>
      <c r="T117" s="144"/>
    </row>
    <row r="118" spans="1:20" ht="12.75">
      <c r="A118" s="167" t="s">
        <v>23</v>
      </c>
      <c r="B118" s="156"/>
      <c r="C118" s="156">
        <v>321679.1</v>
      </c>
      <c r="D118" s="156">
        <v>0</v>
      </c>
      <c r="E118" s="156">
        <v>351700</v>
      </c>
      <c r="F118" s="156"/>
      <c r="G118" s="125">
        <f>126200+4758.8</f>
        <v>130958.8</v>
      </c>
      <c r="H118" s="156"/>
      <c r="I118" s="125">
        <f>348760</f>
        <v>348760</v>
      </c>
      <c r="J118" s="156"/>
      <c r="K118" s="156">
        <f>104804+155000+718938.89</f>
        <v>978742.89</v>
      </c>
      <c r="L118" s="156">
        <v>12147</v>
      </c>
      <c r="M118" s="156">
        <v>321048.43</v>
      </c>
      <c r="N118" s="156">
        <v>13500</v>
      </c>
      <c r="O118" s="125">
        <v>34484</v>
      </c>
      <c r="P118" s="156">
        <v>0</v>
      </c>
      <c r="Q118" s="156">
        <f>12000+76400+472791.26</f>
        <v>561191.26</v>
      </c>
      <c r="R118" s="153">
        <f t="shared" si="4"/>
        <v>25647</v>
      </c>
      <c r="S118" s="154">
        <f t="shared" si="3"/>
        <v>3048564.4800000004</v>
      </c>
      <c r="T118" s="144"/>
    </row>
    <row r="119" spans="1:20" ht="12.75">
      <c r="A119" s="167" t="s">
        <v>23</v>
      </c>
      <c r="B119" s="156"/>
      <c r="C119" s="156"/>
      <c r="D119" s="156"/>
      <c r="E119" s="156"/>
      <c r="F119" s="156"/>
      <c r="H119" s="156"/>
      <c r="I119" s="125">
        <v>74429.8</v>
      </c>
      <c r="J119" s="156"/>
      <c r="K119" s="156"/>
      <c r="L119" s="156"/>
      <c r="M119" s="156"/>
      <c r="N119" s="156"/>
      <c r="P119" s="156"/>
      <c r="Q119" s="156"/>
      <c r="R119" s="153">
        <f t="shared" si="4"/>
        <v>0</v>
      </c>
      <c r="S119" s="154">
        <f t="shared" si="3"/>
        <v>74429.8</v>
      </c>
      <c r="T119" s="144"/>
    </row>
    <row r="120" spans="1:20" ht="12.75">
      <c r="A120" s="167" t="s">
        <v>171</v>
      </c>
      <c r="B120" s="156">
        <f>104804+155000</f>
        <v>259804</v>
      </c>
      <c r="C120" s="156"/>
      <c r="D120" s="156"/>
      <c r="E120" s="156"/>
      <c r="F120" s="156"/>
      <c r="G120" s="156"/>
      <c r="H120" s="156"/>
      <c r="J120" s="156"/>
      <c r="K120" s="156"/>
      <c r="L120" s="156"/>
      <c r="M120" s="156"/>
      <c r="N120" s="156"/>
      <c r="O120" s="156"/>
      <c r="P120" s="156"/>
      <c r="Q120" s="156"/>
      <c r="R120" s="153">
        <f t="shared" si="4"/>
        <v>259804</v>
      </c>
      <c r="S120" s="154">
        <f t="shared" si="3"/>
        <v>0</v>
      </c>
      <c r="T120" s="144"/>
    </row>
    <row r="121" spans="1:20" ht="12.75">
      <c r="A121" s="167" t="s">
        <v>22</v>
      </c>
      <c r="B121" s="125">
        <f>126200+148900</f>
        <v>275100</v>
      </c>
      <c r="C121" s="156"/>
      <c r="D121" s="156">
        <v>5000</v>
      </c>
      <c r="E121" s="156"/>
      <c r="F121" s="156"/>
      <c r="G121" s="156"/>
      <c r="H121" s="156"/>
      <c r="I121" s="156"/>
      <c r="J121" s="156"/>
      <c r="K121" s="156"/>
      <c r="L121" s="156"/>
      <c r="M121" s="156"/>
      <c r="N121" s="156">
        <v>15000</v>
      </c>
      <c r="O121" s="156"/>
      <c r="P121" s="156"/>
      <c r="Q121" s="156"/>
      <c r="R121" s="153">
        <f t="shared" si="4"/>
        <v>295100</v>
      </c>
      <c r="S121" s="154">
        <f t="shared" si="3"/>
        <v>0</v>
      </c>
      <c r="T121" s="168"/>
    </row>
    <row r="122" spans="1:20" ht="12.75">
      <c r="A122" s="167" t="s">
        <v>161</v>
      </c>
      <c r="B122" s="125">
        <v>348760</v>
      </c>
      <c r="C122" s="156"/>
      <c r="D122" s="156"/>
      <c r="E122" s="156"/>
      <c r="F122" s="156"/>
      <c r="G122" s="156"/>
      <c r="H122" s="156"/>
      <c r="I122" s="156"/>
      <c r="K122" s="156"/>
      <c r="L122" s="156"/>
      <c r="M122" s="156"/>
      <c r="N122" s="156"/>
      <c r="O122" s="156"/>
      <c r="P122" s="156"/>
      <c r="Q122" s="156"/>
      <c r="R122" s="153">
        <f t="shared" si="4"/>
        <v>348760</v>
      </c>
      <c r="S122" s="154">
        <f t="shared" si="3"/>
        <v>0</v>
      </c>
      <c r="T122" s="144"/>
    </row>
    <row r="123" spans="1:20" ht="12.75">
      <c r="A123" s="155" t="s">
        <v>170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>
        <v>3000</v>
      </c>
      <c r="Q123" s="156"/>
      <c r="R123" s="153">
        <f t="shared" si="4"/>
        <v>3000</v>
      </c>
      <c r="S123" s="154">
        <f t="shared" si="3"/>
        <v>0</v>
      </c>
      <c r="T123" s="144">
        <f>SUM(R115:R125)</f>
        <v>3159494.4</v>
      </c>
    </row>
    <row r="124" spans="1:20" ht="12.75">
      <c r="A124" s="160" t="s">
        <v>410</v>
      </c>
      <c r="B124" s="141">
        <v>68000</v>
      </c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53">
        <f t="shared" si="4"/>
        <v>68000</v>
      </c>
      <c r="S124" s="154">
        <f t="shared" si="3"/>
        <v>0</v>
      </c>
      <c r="T124" s="144"/>
    </row>
    <row r="125" spans="1:22" ht="13.5" thickBot="1">
      <c r="A125" s="169" t="s">
        <v>134</v>
      </c>
      <c r="B125" s="164">
        <f>12000+8400</f>
        <v>20400</v>
      </c>
      <c r="C125" s="165">
        <v>13500</v>
      </c>
      <c r="D125" s="165"/>
      <c r="E125" s="165"/>
      <c r="F125" s="165"/>
      <c r="G125" s="165">
        <v>15000</v>
      </c>
      <c r="H125" s="165"/>
      <c r="I125" s="165"/>
      <c r="J125" s="165"/>
      <c r="K125" s="165"/>
      <c r="L125" s="165"/>
      <c r="M125" s="165"/>
      <c r="N125" s="165"/>
      <c r="O125" s="165">
        <v>3000</v>
      </c>
      <c r="P125" s="165"/>
      <c r="Q125" s="165"/>
      <c r="R125" s="164">
        <f t="shared" si="4"/>
        <v>20400</v>
      </c>
      <c r="S125" s="166">
        <f t="shared" si="3"/>
        <v>31500</v>
      </c>
      <c r="T125" s="144">
        <f>SUM(S116:S125)</f>
        <v>3159494.2800000003</v>
      </c>
      <c r="U125" s="188">
        <f>T123-T125</f>
        <v>0.11999999964609742</v>
      </c>
      <c r="V125" s="125" t="s">
        <v>358</v>
      </c>
    </row>
    <row r="126" spans="18:20" ht="12.75">
      <c r="R126" s="153"/>
      <c r="S126" s="154"/>
      <c r="T126" s="144"/>
    </row>
    <row r="127" spans="19:20" ht="12.75">
      <c r="S127" s="158"/>
      <c r="T127" s="144"/>
    </row>
    <row r="128" spans="2:20" ht="13.5" thickBot="1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6"/>
      <c r="T128" s="144"/>
    </row>
    <row r="129" spans="1:20" ht="13.5" thickBot="1">
      <c r="A129" s="170" t="s">
        <v>8</v>
      </c>
      <c r="B129" s="171">
        <f aca="true" t="shared" si="5" ref="B129:P129">SUM(B6:B128)</f>
        <v>4406763.540000001</v>
      </c>
      <c r="C129" s="171">
        <f t="shared" si="5"/>
        <v>4406763.515</v>
      </c>
      <c r="D129" s="171">
        <f t="shared" si="5"/>
        <v>916200.35</v>
      </c>
      <c r="E129" s="171">
        <f t="shared" si="5"/>
        <v>916200.36</v>
      </c>
      <c r="F129" s="171">
        <f t="shared" si="5"/>
        <v>194805.8</v>
      </c>
      <c r="G129" s="171">
        <f t="shared" si="5"/>
        <v>194805.8</v>
      </c>
      <c r="H129" s="171">
        <f t="shared" si="5"/>
        <v>668696.8</v>
      </c>
      <c r="I129" s="171">
        <f t="shared" si="5"/>
        <v>668696.8</v>
      </c>
      <c r="J129" s="171">
        <f t="shared" si="5"/>
        <v>1496300.8900000001</v>
      </c>
      <c r="K129" s="171">
        <f t="shared" si="5"/>
        <v>1496300.8900000001</v>
      </c>
      <c r="L129" s="171">
        <f t="shared" si="5"/>
        <v>321048.555</v>
      </c>
      <c r="M129" s="171">
        <f t="shared" si="5"/>
        <v>321048.43</v>
      </c>
      <c r="N129" s="171">
        <f t="shared" si="5"/>
        <v>102854</v>
      </c>
      <c r="O129" s="171">
        <f t="shared" si="5"/>
        <v>102854</v>
      </c>
      <c r="P129" s="171">
        <f t="shared" si="5"/>
        <v>826503.26</v>
      </c>
      <c r="Q129" s="171">
        <f>SUM(Q6:Q128)</f>
        <v>826503.26</v>
      </c>
      <c r="R129" s="171">
        <f>SUM(R6:R128)</f>
        <v>8933173.195</v>
      </c>
      <c r="S129" s="171">
        <f>SUM(S6:S128)</f>
        <v>8933173.055000002</v>
      </c>
      <c r="T129" s="155"/>
    </row>
    <row r="130" spans="1:19" ht="12.7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</row>
    <row r="131" spans="5:7" ht="12.75">
      <c r="E131" s="126"/>
      <c r="F131" s="126"/>
      <c r="G131" s="126"/>
    </row>
    <row r="134" spans="4:5" ht="12.75">
      <c r="D134" s="126"/>
      <c r="E134" s="126"/>
    </row>
    <row r="138" spans="2:3" ht="12.75">
      <c r="B138" s="126"/>
      <c r="C138" s="126"/>
    </row>
    <row r="139" spans="2:3" ht="12.75">
      <c r="B139" s="126"/>
      <c r="C139" s="126"/>
    </row>
  </sheetData>
  <mergeCells count="3">
    <mergeCell ref="A3:C3"/>
    <mergeCell ref="N4:O4"/>
    <mergeCell ref="A4:A5"/>
  </mergeCells>
  <printOptions horizontalCentered="1"/>
  <pageMargins left="0" right="0" top="0" bottom="0" header="0" footer="0"/>
  <pageSetup horizontalDpi="300" verticalDpi="300" orientation="landscape" paperSize="9" scale="75" r:id="rId1"/>
  <rowBreaks count="1" manualBreakCount="1">
    <brk id="87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6"/>
  <sheetViews>
    <sheetView workbookViewId="0" topLeftCell="B46">
      <selection activeCell="J71" sqref="J71"/>
    </sheetView>
  </sheetViews>
  <sheetFormatPr defaultColWidth="9.140625" defaultRowHeight="12.75"/>
  <cols>
    <col min="1" max="1" width="25.421875" style="2" customWidth="1"/>
    <col min="2" max="3" width="11.00390625" style="2" customWidth="1"/>
    <col min="4" max="4" width="11.57421875" style="2" customWidth="1"/>
    <col min="5" max="5" width="10.7109375" style="2" customWidth="1"/>
    <col min="6" max="6" width="16.28125" style="2" customWidth="1"/>
    <col min="7" max="7" width="15.421875" style="2" customWidth="1"/>
    <col min="8" max="8" width="10.8515625" style="2" customWidth="1"/>
    <col min="9" max="9" width="11.00390625" style="2" customWidth="1"/>
    <col min="10" max="10" width="9.8515625" style="2" bestFit="1" customWidth="1"/>
    <col min="11" max="11" width="11.140625" style="2" bestFit="1" customWidth="1"/>
    <col min="12" max="15" width="9.140625" style="2" customWidth="1"/>
    <col min="16" max="16" width="9.8515625" style="2" bestFit="1" customWidth="1"/>
    <col min="17" max="16384" width="9.140625" style="2" customWidth="1"/>
  </cols>
  <sheetData>
    <row r="1" spans="1:9" ht="12.75">
      <c r="A1" s="206" t="s">
        <v>104</v>
      </c>
      <c r="B1" s="206"/>
      <c r="C1" s="206"/>
      <c r="D1" s="206"/>
      <c r="E1" s="206"/>
      <c r="F1" s="206"/>
      <c r="G1" s="206"/>
      <c r="H1" s="206"/>
      <c r="I1" s="206"/>
    </row>
    <row r="2" ht="12.75">
      <c r="B2" s="41"/>
    </row>
    <row r="3" spans="1:14" ht="12.75">
      <c r="A3" s="207" t="s">
        <v>106</v>
      </c>
      <c r="B3" s="207"/>
      <c r="C3" s="207"/>
      <c r="D3" s="207"/>
      <c r="E3" s="207"/>
      <c r="F3" s="207"/>
      <c r="G3" s="207"/>
      <c r="H3" s="207"/>
      <c r="I3" s="207"/>
      <c r="M3" s="10"/>
      <c r="N3" s="10"/>
    </row>
    <row r="5" spans="1:16" ht="12.75" customHeight="1">
      <c r="A5" s="204" t="s">
        <v>0</v>
      </c>
      <c r="B5" s="204" t="s">
        <v>109</v>
      </c>
      <c r="C5" s="204" t="s">
        <v>111</v>
      </c>
      <c r="D5" s="204" t="s">
        <v>165</v>
      </c>
      <c r="E5" s="204" t="s">
        <v>112</v>
      </c>
      <c r="F5" s="204" t="s">
        <v>186</v>
      </c>
      <c r="G5" s="204" t="s">
        <v>187</v>
      </c>
      <c r="H5" s="204" t="s">
        <v>110</v>
      </c>
      <c r="I5" s="204" t="s">
        <v>113</v>
      </c>
      <c r="L5" s="10"/>
      <c r="N5" s="10"/>
      <c r="P5" s="10"/>
    </row>
    <row r="6" spans="1:9" ht="12.75">
      <c r="A6" s="205"/>
      <c r="B6" s="205"/>
      <c r="C6" s="205"/>
      <c r="D6" s="205"/>
      <c r="E6" s="205"/>
      <c r="F6" s="205"/>
      <c r="G6" s="205"/>
      <c r="H6" s="205"/>
      <c r="I6" s="205"/>
    </row>
    <row r="7" spans="1:9" ht="12.75">
      <c r="A7" s="3" t="s">
        <v>156</v>
      </c>
      <c r="H7" s="41"/>
      <c r="I7" s="41"/>
    </row>
    <row r="8" spans="1:13" ht="12.75">
      <c r="A8" s="4" t="s">
        <v>114</v>
      </c>
      <c r="B8" s="10">
        <v>37712.02</v>
      </c>
      <c r="C8" s="10">
        <v>3905.21</v>
      </c>
      <c r="D8" s="10">
        <v>21884.21</v>
      </c>
      <c r="E8" s="10">
        <v>310.68</v>
      </c>
      <c r="F8" s="10">
        <v>0</v>
      </c>
      <c r="G8" s="10">
        <v>29580.85</v>
      </c>
      <c r="H8" s="16">
        <v>12610.9</v>
      </c>
      <c r="I8" s="16">
        <f>SUM(B8:H8)</f>
        <v>106003.87</v>
      </c>
      <c r="J8" s="10"/>
      <c r="L8" s="10"/>
      <c r="M8" s="10"/>
    </row>
    <row r="9" spans="1:13" ht="12.75">
      <c r="A9" s="4" t="s">
        <v>115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/>
      <c r="H9" s="16">
        <v>0</v>
      </c>
      <c r="I9" s="16">
        <f>SUM(B9:H9)</f>
        <v>0</v>
      </c>
      <c r="J9" s="10"/>
      <c r="L9" s="10"/>
      <c r="M9" s="10"/>
    </row>
    <row r="10" spans="1:13" ht="12.75">
      <c r="A10" s="5" t="s">
        <v>220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6"/>
      <c r="I10" s="16">
        <f>SUM(B10:H10)</f>
        <v>0</v>
      </c>
      <c r="J10" s="10"/>
      <c r="L10" s="10"/>
      <c r="M10" s="10"/>
    </row>
    <row r="11" spans="1:13" ht="12.75">
      <c r="A11" s="4" t="s">
        <v>113</v>
      </c>
      <c r="B11" s="10">
        <f>B8+B9-B10</f>
        <v>37712.02</v>
      </c>
      <c r="C11" s="10">
        <f aca="true" t="shared" si="0" ref="C11:H11">C8+C9-C10</f>
        <v>3905.21</v>
      </c>
      <c r="D11" s="10">
        <f t="shared" si="0"/>
        <v>21884.21</v>
      </c>
      <c r="E11" s="10">
        <f t="shared" si="0"/>
        <v>310.68</v>
      </c>
      <c r="F11" s="10">
        <f t="shared" si="0"/>
        <v>0</v>
      </c>
      <c r="G11" s="10">
        <f t="shared" si="0"/>
        <v>29580.85</v>
      </c>
      <c r="H11" s="10">
        <f t="shared" si="0"/>
        <v>12610.9</v>
      </c>
      <c r="I11" s="15">
        <f>SUM(B11:H11)</f>
        <v>106003.87</v>
      </c>
      <c r="J11" s="10"/>
      <c r="L11" s="10"/>
      <c r="M11" s="10"/>
    </row>
    <row r="12" spans="1:13" ht="12.75">
      <c r="A12" s="4" t="s">
        <v>116</v>
      </c>
      <c r="B12" s="10">
        <f>(B8*0.1)+(B9*0.05)</f>
        <v>3771.2019999999998</v>
      </c>
      <c r="C12" s="10">
        <f>(C8*0.1)+(C9*0.05)</f>
        <v>390.521</v>
      </c>
      <c r="D12" s="10">
        <f>(D8*0.1)+(D9*0.05)-0.01</f>
        <v>2188.4109999999996</v>
      </c>
      <c r="E12" s="10">
        <f>(E8*0.1)+(E9*0.05)</f>
        <v>31.068</v>
      </c>
      <c r="F12" s="10">
        <v>0</v>
      </c>
      <c r="G12" s="16">
        <f>(G11*0.1)</f>
        <v>2958.085</v>
      </c>
      <c r="H12" s="10">
        <v>0</v>
      </c>
      <c r="I12" s="16">
        <f>SUM(B12:H12)</f>
        <v>9339.287</v>
      </c>
      <c r="J12" s="10"/>
      <c r="L12" s="10"/>
      <c r="M12" s="10"/>
    </row>
    <row r="13" spans="1:13" ht="13.5" thickBot="1">
      <c r="A13" s="4" t="s">
        <v>117</v>
      </c>
      <c r="B13" s="123">
        <f>+B11-B12+0.01</f>
        <v>33940.828</v>
      </c>
      <c r="C13" s="21">
        <f aca="true" t="shared" si="1" ref="C13:I13">+C11-C12</f>
        <v>3514.689</v>
      </c>
      <c r="D13" s="21">
        <f t="shared" si="1"/>
        <v>19695.799</v>
      </c>
      <c r="E13" s="21">
        <f t="shared" si="1"/>
        <v>279.612</v>
      </c>
      <c r="F13" s="21">
        <f t="shared" si="1"/>
        <v>0</v>
      </c>
      <c r="G13" s="21">
        <f t="shared" si="1"/>
        <v>26622.765</v>
      </c>
      <c r="H13" s="21">
        <f t="shared" si="1"/>
        <v>12610.9</v>
      </c>
      <c r="I13" s="129">
        <f t="shared" si="1"/>
        <v>96664.583</v>
      </c>
      <c r="J13" s="10"/>
      <c r="L13" s="10"/>
      <c r="M13" s="10"/>
    </row>
    <row r="14" spans="1:13" ht="13.5" thickTop="1">
      <c r="A14" s="4"/>
      <c r="B14" s="15"/>
      <c r="C14" s="15"/>
      <c r="D14" s="15"/>
      <c r="E14" s="15"/>
      <c r="F14" s="15"/>
      <c r="G14" s="15"/>
      <c r="H14" s="15"/>
      <c r="I14" s="15"/>
      <c r="J14" s="10"/>
      <c r="L14" s="10"/>
      <c r="M14" s="10"/>
    </row>
    <row r="15" spans="1:13" ht="12" customHeight="1">
      <c r="A15" s="7" t="s">
        <v>288</v>
      </c>
      <c r="B15" s="15"/>
      <c r="C15" s="15"/>
      <c r="D15" s="15"/>
      <c r="E15" s="15"/>
      <c r="F15" s="15"/>
      <c r="G15" s="15"/>
      <c r="H15" s="15"/>
      <c r="I15" s="15"/>
      <c r="J15" s="10"/>
      <c r="L15" s="10"/>
      <c r="M15" s="10"/>
    </row>
    <row r="16" spans="1:13" ht="12" customHeight="1">
      <c r="A16" s="4" t="s">
        <v>114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6">
        <v>96640</v>
      </c>
      <c r="H16" s="15"/>
      <c r="I16" s="16">
        <f>SUM(B16:H16)</f>
        <v>96640</v>
      </c>
      <c r="J16" s="10"/>
      <c r="L16" s="10"/>
      <c r="M16" s="10"/>
    </row>
    <row r="17" spans="1:13" ht="12" customHeight="1">
      <c r="A17" s="4" t="s">
        <v>115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H17" s="15"/>
      <c r="I17" s="16">
        <f>SUM(B17:H17)</f>
        <v>0</v>
      </c>
      <c r="J17" s="10"/>
      <c r="L17" s="10"/>
      <c r="M17" s="10"/>
    </row>
    <row r="18" spans="1:13" ht="12.75">
      <c r="A18" s="5" t="s">
        <v>220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/>
      <c r="I18" s="16">
        <f>SUM(B18:H18)</f>
        <v>0</v>
      </c>
      <c r="J18" s="10"/>
      <c r="L18" s="10"/>
      <c r="M18" s="10"/>
    </row>
    <row r="19" spans="1:13" ht="12.75">
      <c r="A19" s="4" t="s">
        <v>113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6">
        <f>+G16+G17-G18</f>
        <v>96640</v>
      </c>
      <c r="H19" s="15"/>
      <c r="I19" s="15">
        <f>SUM(B19:H19)</f>
        <v>96640</v>
      </c>
      <c r="J19" s="10"/>
      <c r="L19" s="10"/>
      <c r="M19" s="10"/>
    </row>
    <row r="20" spans="1:13" ht="12.75">
      <c r="A20" s="4" t="s">
        <v>116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6">
        <f>(G16*60/100)</f>
        <v>57984</v>
      </c>
      <c r="H20" s="15"/>
      <c r="I20" s="16">
        <f>SUM(B20:H20)</f>
        <v>57984</v>
      </c>
      <c r="J20" s="10"/>
      <c r="L20" s="10"/>
      <c r="M20" s="10"/>
    </row>
    <row r="21" spans="1:13" ht="13.5" thickBot="1">
      <c r="A21" s="4" t="s">
        <v>117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f>G19-G20</f>
        <v>38656</v>
      </c>
      <c r="H21" s="21"/>
      <c r="I21" s="21">
        <f>+I19-I20</f>
        <v>38656</v>
      </c>
      <c r="J21" s="10"/>
      <c r="L21" s="10"/>
      <c r="M21" s="10"/>
    </row>
    <row r="22" spans="1:13" ht="13.5" thickTop="1">
      <c r="A22" s="4"/>
      <c r="B22" s="15"/>
      <c r="C22" s="15"/>
      <c r="D22" s="15"/>
      <c r="E22" s="15"/>
      <c r="F22" s="15"/>
      <c r="G22" s="15"/>
      <c r="H22" s="15"/>
      <c r="I22" s="15"/>
      <c r="J22" s="10"/>
      <c r="L22" s="10"/>
      <c r="M22" s="10"/>
    </row>
    <row r="23" spans="1:13" ht="12.75">
      <c r="A23" s="7" t="s">
        <v>157</v>
      </c>
      <c r="B23" s="10"/>
      <c r="C23" s="10"/>
      <c r="D23" s="10"/>
      <c r="E23" s="10"/>
      <c r="F23" s="10"/>
      <c r="G23" s="10"/>
      <c r="H23" s="16"/>
      <c r="I23" s="16"/>
      <c r="J23" s="10"/>
      <c r="L23" s="10"/>
      <c r="M23" s="10"/>
    </row>
    <row r="24" spans="1:13" ht="12.75">
      <c r="A24" s="4" t="s">
        <v>114</v>
      </c>
      <c r="B24" s="10">
        <v>2372.36</v>
      </c>
      <c r="C24" s="10">
        <v>0</v>
      </c>
      <c r="D24" s="10">
        <v>940.19</v>
      </c>
      <c r="E24" s="10">
        <v>0</v>
      </c>
      <c r="F24" s="10">
        <v>0</v>
      </c>
      <c r="G24" s="10">
        <v>5860.94</v>
      </c>
      <c r="H24" s="16">
        <v>3018.06</v>
      </c>
      <c r="I24" s="15">
        <f>SUM(B24:H24)</f>
        <v>12191.55</v>
      </c>
      <c r="J24" s="10"/>
      <c r="L24" s="10"/>
      <c r="M24" s="10"/>
    </row>
    <row r="25" spans="1:13" ht="12.75">
      <c r="A25" s="4" t="s">
        <v>115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6">
        <v>0</v>
      </c>
      <c r="I25" s="16">
        <f>SUM(B25:H25)</f>
        <v>0</v>
      </c>
      <c r="J25" s="10"/>
      <c r="L25" s="10"/>
      <c r="M25" s="10"/>
    </row>
    <row r="26" spans="1:13" ht="12.75">
      <c r="A26" s="4" t="s">
        <v>113</v>
      </c>
      <c r="B26" s="10">
        <f aca="true" t="shared" si="2" ref="B26:H26">+B24+B25</f>
        <v>2372.36</v>
      </c>
      <c r="C26" s="10">
        <f t="shared" si="2"/>
        <v>0</v>
      </c>
      <c r="D26" s="10">
        <f t="shared" si="2"/>
        <v>940.19</v>
      </c>
      <c r="E26" s="10">
        <f t="shared" si="2"/>
        <v>0</v>
      </c>
      <c r="F26" s="10">
        <f t="shared" si="2"/>
        <v>0</v>
      </c>
      <c r="G26" s="10">
        <f t="shared" si="2"/>
        <v>5860.94</v>
      </c>
      <c r="H26" s="16">
        <f t="shared" si="2"/>
        <v>3018.06</v>
      </c>
      <c r="I26" s="16">
        <f>SUM(B26:H26)</f>
        <v>12191.55</v>
      </c>
      <c r="J26" s="10"/>
      <c r="L26" s="10"/>
      <c r="M26" s="10"/>
    </row>
    <row r="27" spans="1:13" ht="12.75">
      <c r="A27" s="4" t="s">
        <v>118</v>
      </c>
      <c r="B27" s="10">
        <f aca="true" t="shared" si="3" ref="B27:G27">(B24*0.1)+(B25*0.05)</f>
        <v>237.23600000000002</v>
      </c>
      <c r="C27" s="10">
        <f t="shared" si="3"/>
        <v>0</v>
      </c>
      <c r="D27" s="10">
        <f t="shared" si="3"/>
        <v>94.019</v>
      </c>
      <c r="E27" s="10">
        <f t="shared" si="3"/>
        <v>0</v>
      </c>
      <c r="F27" s="10">
        <f t="shared" si="3"/>
        <v>0</v>
      </c>
      <c r="G27" s="10">
        <f t="shared" si="3"/>
        <v>586.0939999999999</v>
      </c>
      <c r="H27" s="10">
        <v>0</v>
      </c>
      <c r="I27" s="16">
        <f>SUM(B27:H27)</f>
        <v>917.3489999999999</v>
      </c>
      <c r="J27" s="10"/>
      <c r="L27" s="10"/>
      <c r="M27" s="10"/>
    </row>
    <row r="28" spans="1:13" ht="13.5" thickBot="1">
      <c r="A28" s="4" t="s">
        <v>117</v>
      </c>
      <c r="B28" s="21">
        <f aca="true" t="shared" si="4" ref="B28:I28">+B26-B27</f>
        <v>2135.1240000000003</v>
      </c>
      <c r="C28" s="21">
        <f t="shared" si="4"/>
        <v>0</v>
      </c>
      <c r="D28" s="21">
        <f t="shared" si="4"/>
        <v>846.171</v>
      </c>
      <c r="E28" s="21">
        <f t="shared" si="4"/>
        <v>0</v>
      </c>
      <c r="F28" s="21">
        <f t="shared" si="4"/>
        <v>0</v>
      </c>
      <c r="G28" s="21">
        <f t="shared" si="4"/>
        <v>5274.846</v>
      </c>
      <c r="H28" s="21">
        <f t="shared" si="4"/>
        <v>3018.06</v>
      </c>
      <c r="I28" s="129">
        <f t="shared" si="4"/>
        <v>11274.201</v>
      </c>
      <c r="J28" s="10"/>
      <c r="L28" s="10"/>
      <c r="M28" s="10"/>
    </row>
    <row r="29" spans="1:13" ht="13.5" thickTop="1">
      <c r="A29" s="4"/>
      <c r="B29" s="15"/>
      <c r="C29" s="15"/>
      <c r="D29" s="15"/>
      <c r="E29" s="15"/>
      <c r="F29" s="15"/>
      <c r="G29" s="15"/>
      <c r="H29" s="15"/>
      <c r="I29" s="15"/>
      <c r="J29" s="10"/>
      <c r="L29" s="10"/>
      <c r="M29" s="10"/>
    </row>
    <row r="30" spans="1:13" ht="12.75">
      <c r="A30" s="3" t="s">
        <v>223</v>
      </c>
      <c r="B30" s="10"/>
      <c r="C30" s="10"/>
      <c r="D30" s="10"/>
      <c r="E30" s="10"/>
      <c r="F30" s="10"/>
      <c r="G30" s="10"/>
      <c r="H30" s="16"/>
      <c r="I30" s="16"/>
      <c r="J30" s="10"/>
      <c r="L30" s="10"/>
      <c r="M30" s="10"/>
    </row>
    <row r="31" spans="1:13" ht="12.75">
      <c r="A31" s="4" t="s">
        <v>114</v>
      </c>
      <c r="B31" s="10">
        <v>0</v>
      </c>
      <c r="C31" s="10">
        <v>194.86</v>
      </c>
      <c r="D31" s="10">
        <v>0</v>
      </c>
      <c r="E31" s="10">
        <v>0</v>
      </c>
      <c r="F31" s="10">
        <v>0</v>
      </c>
      <c r="G31" s="10">
        <v>0</v>
      </c>
      <c r="H31" s="16">
        <v>0</v>
      </c>
      <c r="I31" s="15">
        <f>SUM(B31:H31)</f>
        <v>194.86</v>
      </c>
      <c r="J31" s="10"/>
      <c r="L31" s="10"/>
      <c r="M31" s="10"/>
    </row>
    <row r="32" spans="1:13" ht="12.75">
      <c r="A32" s="4" t="s">
        <v>327</v>
      </c>
      <c r="B32" s="10">
        <v>0</v>
      </c>
      <c r="C32" s="10">
        <v>194.86</v>
      </c>
      <c r="D32" s="10">
        <v>0</v>
      </c>
      <c r="E32" s="10">
        <v>0</v>
      </c>
      <c r="F32" s="10">
        <v>0</v>
      </c>
      <c r="G32" s="10">
        <v>0</v>
      </c>
      <c r="H32" s="16">
        <v>0</v>
      </c>
      <c r="I32" s="16">
        <f>SUM(B32:H32)</f>
        <v>194.86</v>
      </c>
      <c r="J32" s="10"/>
      <c r="L32" s="10"/>
      <c r="M32" s="10"/>
    </row>
    <row r="33" spans="1:13" ht="12.75">
      <c r="A33" s="4" t="s">
        <v>113</v>
      </c>
      <c r="B33" s="10">
        <f aca="true" t="shared" si="5" ref="B33:H33">+B31+B32</f>
        <v>0</v>
      </c>
      <c r="C33" s="10">
        <f>+C31-C32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6">
        <f t="shared" si="5"/>
        <v>0</v>
      </c>
      <c r="I33" s="16">
        <f>SUM(B33:H33)</f>
        <v>0</v>
      </c>
      <c r="J33" s="10"/>
      <c r="L33" s="10"/>
      <c r="M33" s="10"/>
    </row>
    <row r="34" spans="1:13" ht="12.75">
      <c r="A34" s="4" t="s">
        <v>118</v>
      </c>
      <c r="B34" s="10">
        <f aca="true" t="shared" si="6" ref="B34:H34">(B31*0.4)+(B32*0.2)</f>
        <v>0</v>
      </c>
      <c r="C34" s="10">
        <v>0</v>
      </c>
      <c r="D34" s="10">
        <f t="shared" si="6"/>
        <v>0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6">
        <f>SUM(B34:H34)</f>
        <v>0</v>
      </c>
      <c r="J34" s="10"/>
      <c r="L34" s="10"/>
      <c r="M34" s="10"/>
    </row>
    <row r="35" spans="1:13" ht="13.5" thickBot="1">
      <c r="A35" s="4" t="s">
        <v>117</v>
      </c>
      <c r="B35" s="21">
        <f aca="true" t="shared" si="7" ref="B35:I35">+B33-B34</f>
        <v>0</v>
      </c>
      <c r="C35" s="21">
        <f t="shared" si="7"/>
        <v>0</v>
      </c>
      <c r="D35" s="21">
        <f t="shared" si="7"/>
        <v>0</v>
      </c>
      <c r="E35" s="21">
        <f t="shared" si="7"/>
        <v>0</v>
      </c>
      <c r="F35" s="21">
        <f t="shared" si="7"/>
        <v>0</v>
      </c>
      <c r="G35" s="21">
        <f t="shared" si="7"/>
        <v>0</v>
      </c>
      <c r="H35" s="21">
        <f t="shared" si="7"/>
        <v>0</v>
      </c>
      <c r="I35" s="21">
        <f t="shared" si="7"/>
        <v>0</v>
      </c>
      <c r="J35" s="10"/>
      <c r="L35" s="10"/>
      <c r="M35" s="10"/>
    </row>
    <row r="36" spans="1:13" ht="13.5" thickTop="1">
      <c r="A36" s="4"/>
      <c r="B36" s="10"/>
      <c r="C36" s="10"/>
      <c r="D36" s="10"/>
      <c r="E36" s="10"/>
      <c r="F36" s="10"/>
      <c r="G36" s="10"/>
      <c r="H36" s="16"/>
      <c r="I36" s="16"/>
      <c r="J36" s="10"/>
      <c r="L36" s="10"/>
      <c r="M36" s="10"/>
    </row>
    <row r="37" spans="1:13" ht="12.75">
      <c r="A37" s="3" t="s">
        <v>224</v>
      </c>
      <c r="B37" s="10"/>
      <c r="C37" s="10"/>
      <c r="D37" s="10"/>
      <c r="E37" s="10"/>
      <c r="F37" s="10"/>
      <c r="G37" s="10"/>
      <c r="H37" s="16"/>
      <c r="I37" s="16"/>
      <c r="J37" s="10"/>
      <c r="L37" s="10"/>
      <c r="M37" s="10"/>
    </row>
    <row r="38" spans="1:13" ht="12.75">
      <c r="A38" s="4" t="s">
        <v>114</v>
      </c>
      <c r="B38" s="10">
        <v>58172.93</v>
      </c>
      <c r="C38" s="10">
        <v>0</v>
      </c>
      <c r="D38" s="10">
        <v>2013.57</v>
      </c>
      <c r="E38" s="10">
        <v>559.72</v>
      </c>
      <c r="F38" s="10">
        <v>0</v>
      </c>
      <c r="G38" s="10">
        <v>102711.37</v>
      </c>
      <c r="H38" s="16">
        <v>7085.88</v>
      </c>
      <c r="I38" s="15">
        <f>SUM(B38:H38)</f>
        <v>170543.47</v>
      </c>
      <c r="J38" s="10"/>
      <c r="L38" s="10"/>
      <c r="M38" s="10"/>
    </row>
    <row r="39" spans="1:13" ht="12.75">
      <c r="A39" s="4" t="s">
        <v>115</v>
      </c>
      <c r="B39" s="10"/>
      <c r="C39" s="10">
        <v>0</v>
      </c>
      <c r="D39" s="10">
        <v>4800</v>
      </c>
      <c r="E39" s="10"/>
      <c r="F39" s="10">
        <v>0</v>
      </c>
      <c r="G39" s="10"/>
      <c r="H39" s="16">
        <v>0</v>
      </c>
      <c r="I39" s="16">
        <f>SUM(B39:H39)</f>
        <v>4800</v>
      </c>
      <c r="J39" s="10"/>
      <c r="L39" s="10"/>
      <c r="M39" s="10"/>
    </row>
    <row r="40" spans="1:13" ht="12.75">
      <c r="A40" s="4" t="s">
        <v>113</v>
      </c>
      <c r="B40" s="10">
        <f aca="true" t="shared" si="8" ref="B40:H40">+B38+B39</f>
        <v>58172.93</v>
      </c>
      <c r="C40" s="10">
        <f t="shared" si="8"/>
        <v>0</v>
      </c>
      <c r="D40" s="10">
        <f t="shared" si="8"/>
        <v>6813.57</v>
      </c>
      <c r="E40" s="10">
        <f t="shared" si="8"/>
        <v>559.72</v>
      </c>
      <c r="F40" s="10">
        <f t="shared" si="8"/>
        <v>0</v>
      </c>
      <c r="G40" s="10">
        <f t="shared" si="8"/>
        <v>102711.37</v>
      </c>
      <c r="H40" s="16">
        <f t="shared" si="8"/>
        <v>7085.88</v>
      </c>
      <c r="I40" s="16">
        <f>SUM(B40:H40)</f>
        <v>175343.47</v>
      </c>
      <c r="J40" s="10"/>
      <c r="L40" s="10"/>
      <c r="M40" s="10"/>
    </row>
    <row r="41" spans="1:13" ht="12.75">
      <c r="A41" s="4" t="s">
        <v>118</v>
      </c>
      <c r="B41" s="10">
        <f>B40*0.1</f>
        <v>5817.293000000001</v>
      </c>
      <c r="C41" s="10">
        <f>C40*0.1</f>
        <v>0</v>
      </c>
      <c r="D41" s="10">
        <f>(D38*0.1)+(D39*0.05)</f>
        <v>441.35699999999997</v>
      </c>
      <c r="E41" s="10">
        <f>E40*0.1</f>
        <v>55.97200000000001</v>
      </c>
      <c r="F41" s="10">
        <f>F40*0.1</f>
        <v>0</v>
      </c>
      <c r="G41" s="10">
        <f>G40*0.1</f>
        <v>10271.137</v>
      </c>
      <c r="H41" s="10">
        <v>0</v>
      </c>
      <c r="I41" s="16">
        <f>SUM(B41:H41)</f>
        <v>16585.759000000002</v>
      </c>
      <c r="J41" s="10"/>
      <c r="L41" s="10"/>
      <c r="M41" s="10"/>
    </row>
    <row r="42" spans="1:13" ht="13.5" thickBot="1">
      <c r="A42" s="4" t="s">
        <v>117</v>
      </c>
      <c r="B42" s="21">
        <f aca="true" t="shared" si="9" ref="B42:I42">+B40-B41</f>
        <v>52355.637</v>
      </c>
      <c r="C42" s="21">
        <f t="shared" si="9"/>
        <v>0</v>
      </c>
      <c r="D42" s="21">
        <f t="shared" si="9"/>
        <v>6372.213</v>
      </c>
      <c r="E42" s="21">
        <f t="shared" si="9"/>
        <v>503.74800000000005</v>
      </c>
      <c r="F42" s="21">
        <f t="shared" si="9"/>
        <v>0</v>
      </c>
      <c r="G42" s="21">
        <f t="shared" si="9"/>
        <v>92440.233</v>
      </c>
      <c r="H42" s="21">
        <f t="shared" si="9"/>
        <v>7085.88</v>
      </c>
      <c r="I42" s="129">
        <f t="shared" si="9"/>
        <v>158757.711</v>
      </c>
      <c r="J42" s="10"/>
      <c r="L42" s="10"/>
      <c r="M42" s="10"/>
    </row>
    <row r="43" spans="1:13" ht="13.5" thickTop="1">
      <c r="A43" s="4"/>
      <c r="B43" s="10"/>
      <c r="C43" s="10"/>
      <c r="D43" s="10"/>
      <c r="E43" s="10"/>
      <c r="F43" s="10"/>
      <c r="G43" s="10"/>
      <c r="H43" s="16"/>
      <c r="I43" s="16"/>
      <c r="J43" s="10"/>
      <c r="L43" s="10"/>
      <c r="M43" s="10"/>
    </row>
    <row r="44" spans="1:10" ht="12.75">
      <c r="A44" s="3" t="s">
        <v>225</v>
      </c>
      <c r="B44" s="10"/>
      <c r="C44" s="10"/>
      <c r="D44" s="10"/>
      <c r="E44" s="10"/>
      <c r="F44" s="10"/>
      <c r="G44" s="10"/>
      <c r="H44" s="16"/>
      <c r="I44" s="16"/>
      <c r="J44" s="10"/>
    </row>
    <row r="45" spans="1:13" ht="12.75">
      <c r="A45" s="4" t="s">
        <v>114</v>
      </c>
      <c r="B45" s="10">
        <v>0</v>
      </c>
      <c r="C45" s="10">
        <v>0</v>
      </c>
      <c r="D45" s="10">
        <v>461092.99</v>
      </c>
      <c r="E45" s="10">
        <v>0</v>
      </c>
      <c r="F45" s="10">
        <v>0</v>
      </c>
      <c r="G45" s="10">
        <v>0</v>
      </c>
      <c r="H45" s="16">
        <v>0</v>
      </c>
      <c r="I45" s="15">
        <f>SUM(B45:H45)</f>
        <v>461092.99</v>
      </c>
      <c r="J45" s="10"/>
      <c r="L45" s="10"/>
      <c r="M45" s="10"/>
    </row>
    <row r="46" spans="1:13" ht="12.75">
      <c r="A46" s="4" t="s">
        <v>115</v>
      </c>
      <c r="B46" s="10">
        <v>0</v>
      </c>
      <c r="C46" s="10">
        <v>0</v>
      </c>
      <c r="D46" s="10">
        <v>84772</v>
      </c>
      <c r="E46" s="10">
        <v>0</v>
      </c>
      <c r="F46" s="10">
        <v>0</v>
      </c>
      <c r="G46" s="10">
        <v>0</v>
      </c>
      <c r="H46" s="16">
        <v>0</v>
      </c>
      <c r="I46" s="16">
        <f>SUM(B46:H46)</f>
        <v>84772</v>
      </c>
      <c r="J46" s="10"/>
      <c r="L46" s="10"/>
      <c r="M46" s="10"/>
    </row>
    <row r="47" spans="1:13" ht="12.75">
      <c r="A47" s="4" t="s">
        <v>113</v>
      </c>
      <c r="B47" s="10">
        <f>+B45+B46</f>
        <v>0</v>
      </c>
      <c r="C47" s="10">
        <f aca="true" t="shared" si="10" ref="C47:H47">+C45+C46</f>
        <v>0</v>
      </c>
      <c r="D47" s="10">
        <f t="shared" si="10"/>
        <v>545864.99</v>
      </c>
      <c r="E47" s="10">
        <f t="shared" si="10"/>
        <v>0</v>
      </c>
      <c r="F47" s="10">
        <f t="shared" si="10"/>
        <v>0</v>
      </c>
      <c r="G47" s="10">
        <f t="shared" si="10"/>
        <v>0</v>
      </c>
      <c r="H47" s="16">
        <f t="shared" si="10"/>
        <v>0</v>
      </c>
      <c r="I47" s="16">
        <f>SUM(B47:H47)</f>
        <v>545864.99</v>
      </c>
      <c r="J47" s="10"/>
      <c r="L47" s="10"/>
      <c r="M47" s="10"/>
    </row>
    <row r="48" spans="1:13" ht="12.75">
      <c r="A48" s="4" t="s">
        <v>118</v>
      </c>
      <c r="B48" s="10">
        <v>0</v>
      </c>
      <c r="C48" s="10">
        <v>0</v>
      </c>
      <c r="D48" s="10">
        <f>(D45*0.1)+(D46*0.05)</f>
        <v>50347.899</v>
      </c>
      <c r="E48" s="10">
        <v>0</v>
      </c>
      <c r="F48" s="10">
        <v>0</v>
      </c>
      <c r="G48" s="10">
        <v>0</v>
      </c>
      <c r="H48" s="16">
        <v>0</v>
      </c>
      <c r="I48" s="16">
        <f>SUM(B48:H48)</f>
        <v>50347.899</v>
      </c>
      <c r="J48" s="10"/>
      <c r="L48" s="10"/>
      <c r="M48" s="10"/>
    </row>
    <row r="49" spans="1:13" ht="13.5" thickBot="1">
      <c r="A49" s="4" t="s">
        <v>117</v>
      </c>
      <c r="B49" s="21">
        <f>+B47-B48</f>
        <v>0</v>
      </c>
      <c r="C49" s="21">
        <f aca="true" t="shared" si="11" ref="C49:I49">+C47-C48</f>
        <v>0</v>
      </c>
      <c r="D49" s="21">
        <f t="shared" si="11"/>
        <v>495517.091</v>
      </c>
      <c r="E49" s="21">
        <f t="shared" si="11"/>
        <v>0</v>
      </c>
      <c r="F49" s="21">
        <f t="shared" si="11"/>
        <v>0</v>
      </c>
      <c r="G49" s="21">
        <f t="shared" si="11"/>
        <v>0</v>
      </c>
      <c r="H49" s="21">
        <f t="shared" si="11"/>
        <v>0</v>
      </c>
      <c r="I49" s="129">
        <f t="shared" si="11"/>
        <v>495517.091</v>
      </c>
      <c r="J49" s="10"/>
      <c r="L49" s="10"/>
      <c r="M49" s="10"/>
    </row>
    <row r="50" spans="1:13" ht="13.5" thickTop="1">
      <c r="A50" s="4"/>
      <c r="B50" s="10"/>
      <c r="C50" s="10"/>
      <c r="D50" s="10"/>
      <c r="E50" s="10"/>
      <c r="F50" s="10"/>
      <c r="G50" s="10"/>
      <c r="H50" s="16"/>
      <c r="I50" s="16"/>
      <c r="J50" s="10"/>
      <c r="L50" s="10"/>
      <c r="M50" s="10"/>
    </row>
    <row r="51" spans="1:13" ht="13.5" thickBot="1">
      <c r="A51" s="7" t="s">
        <v>177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21">
        <v>50000</v>
      </c>
      <c r="I51" s="21">
        <f>SUM(B51:H51)</f>
        <v>50000</v>
      </c>
      <c r="J51" s="10"/>
      <c r="L51" s="10"/>
      <c r="M51" s="10"/>
    </row>
    <row r="52" spans="1:13" ht="13.5" thickTop="1">
      <c r="A52" s="4"/>
      <c r="B52" s="10"/>
      <c r="C52" s="10"/>
      <c r="D52" s="10"/>
      <c r="E52" s="10"/>
      <c r="F52" s="10"/>
      <c r="G52" s="10"/>
      <c r="H52" s="16"/>
      <c r="I52" s="16"/>
      <c r="J52" s="10"/>
      <c r="L52" s="10"/>
      <c r="M52" s="10"/>
    </row>
    <row r="53" spans="1:13" ht="12.75">
      <c r="A53" s="7" t="s">
        <v>226</v>
      </c>
      <c r="B53" s="10"/>
      <c r="C53" s="10"/>
      <c r="D53" s="10"/>
      <c r="E53" s="10"/>
      <c r="F53" s="10"/>
      <c r="G53" s="10"/>
      <c r="H53" s="16"/>
      <c r="I53" s="16"/>
      <c r="J53" s="10"/>
      <c r="L53" s="10"/>
      <c r="M53" s="10"/>
    </row>
    <row r="54" spans="1:13" ht="12.75">
      <c r="A54" s="4" t="s">
        <v>114</v>
      </c>
      <c r="B54" s="10">
        <v>86815.98</v>
      </c>
      <c r="C54" s="10">
        <v>0</v>
      </c>
      <c r="D54" s="10">
        <v>383903.33</v>
      </c>
      <c r="E54" s="10">
        <v>0</v>
      </c>
      <c r="F54" s="10">
        <v>0</v>
      </c>
      <c r="G54" s="10">
        <v>0</v>
      </c>
      <c r="H54" s="16">
        <v>207888.58</v>
      </c>
      <c r="I54" s="15">
        <f>SUM(B54:H54)</f>
        <v>678607.89</v>
      </c>
      <c r="J54" s="10"/>
      <c r="L54" s="10"/>
      <c r="M54" s="10"/>
    </row>
    <row r="55" spans="1:13" ht="12.75">
      <c r="A55" s="4" t="s">
        <v>115</v>
      </c>
      <c r="B55" s="10">
        <v>0</v>
      </c>
      <c r="C55" s="10">
        <v>0</v>
      </c>
      <c r="D55" s="10"/>
      <c r="E55" s="10">
        <v>0</v>
      </c>
      <c r="F55" s="10">
        <v>0</v>
      </c>
      <c r="G55" s="10">
        <v>0</v>
      </c>
      <c r="H55" s="16"/>
      <c r="I55" s="16">
        <f>SUM(B55:H55)</f>
        <v>0</v>
      </c>
      <c r="J55" s="10"/>
      <c r="L55" s="10"/>
      <c r="M55" s="10"/>
    </row>
    <row r="56" spans="1:13" ht="12.75">
      <c r="A56" s="4" t="s">
        <v>113</v>
      </c>
      <c r="B56" s="10">
        <f aca="true" t="shared" si="12" ref="B56:G56">+B54-B55</f>
        <v>86815.98</v>
      </c>
      <c r="C56" s="10">
        <f t="shared" si="12"/>
        <v>0</v>
      </c>
      <c r="D56" s="10">
        <f>D54+D55</f>
        <v>383903.33</v>
      </c>
      <c r="E56" s="10">
        <f t="shared" si="12"/>
        <v>0</v>
      </c>
      <c r="F56" s="10">
        <f t="shared" si="12"/>
        <v>0</v>
      </c>
      <c r="G56" s="10">
        <f t="shared" si="12"/>
        <v>0</v>
      </c>
      <c r="H56" s="16">
        <f>SUM(H54:H55)</f>
        <v>207888.58</v>
      </c>
      <c r="I56" s="16">
        <f>SUM(B56:H56)</f>
        <v>678607.89</v>
      </c>
      <c r="J56" s="10"/>
      <c r="L56" s="10"/>
      <c r="M56" s="10"/>
    </row>
    <row r="57" spans="1:13" ht="12.75">
      <c r="A57" s="4" t="s">
        <v>116</v>
      </c>
      <c r="B57" s="10">
        <f>B56*0.05</f>
        <v>4340.799</v>
      </c>
      <c r="C57" s="10">
        <f>C56*0.05</f>
        <v>0</v>
      </c>
      <c r="D57" s="10">
        <f>(D54*0.05)+(D55*0.025)</f>
        <v>19195.166500000003</v>
      </c>
      <c r="E57" s="10">
        <f>E56*0.05</f>
        <v>0</v>
      </c>
      <c r="F57" s="10">
        <f>F56*0.05</f>
        <v>0</v>
      </c>
      <c r="G57" s="10">
        <f>G56*0.05</f>
        <v>0</v>
      </c>
      <c r="H57" s="10">
        <v>0</v>
      </c>
      <c r="I57" s="16">
        <f>SUM(B57:H57)</f>
        <v>23535.965500000002</v>
      </c>
      <c r="J57" s="10"/>
      <c r="L57" s="10"/>
      <c r="M57" s="10"/>
    </row>
    <row r="58" spans="1:13" ht="13.5" thickBot="1">
      <c r="A58" s="4" t="s">
        <v>117</v>
      </c>
      <c r="B58" s="21">
        <f aca="true" t="shared" si="13" ref="B58:I58">+B56-B57</f>
        <v>82475.181</v>
      </c>
      <c r="C58" s="21">
        <f t="shared" si="13"/>
        <v>0</v>
      </c>
      <c r="D58" s="21">
        <f t="shared" si="13"/>
        <v>364708.1635</v>
      </c>
      <c r="E58" s="21">
        <f t="shared" si="13"/>
        <v>0</v>
      </c>
      <c r="F58" s="21">
        <f t="shared" si="13"/>
        <v>0</v>
      </c>
      <c r="G58" s="21">
        <f t="shared" si="13"/>
        <v>0</v>
      </c>
      <c r="H58" s="21">
        <f t="shared" si="13"/>
        <v>207888.58</v>
      </c>
      <c r="I58" s="129">
        <f t="shared" si="13"/>
        <v>655071.9245</v>
      </c>
      <c r="J58" s="10"/>
      <c r="L58" s="10"/>
      <c r="M58" s="10"/>
    </row>
    <row r="59" spans="1:13" ht="13.5" thickTop="1">
      <c r="A59" s="4"/>
      <c r="B59" s="15"/>
      <c r="C59" s="15"/>
      <c r="D59" s="15"/>
      <c r="E59" s="15"/>
      <c r="F59" s="15"/>
      <c r="G59" s="15"/>
      <c r="H59" s="15"/>
      <c r="I59" s="15"/>
      <c r="J59" s="10"/>
      <c r="L59" s="10"/>
      <c r="M59" s="10"/>
    </row>
    <row r="60" spans="1:13" ht="13.5" thickBot="1">
      <c r="A60" s="38" t="s">
        <v>119</v>
      </c>
      <c r="B60" s="21">
        <f>B57+B48+B41+B34+B27+B12-0.01</f>
        <v>14166.52</v>
      </c>
      <c r="C60" s="21">
        <f>C57+C48+C41+C34+C27+C12-0.01</f>
        <v>390.511</v>
      </c>
      <c r="D60" s="21">
        <f>D57+D48+D41+D34+D27+D12</f>
        <v>72266.8525</v>
      </c>
      <c r="E60" s="21">
        <f>E57+E48+E41+E34+E27+E12</f>
        <v>87.04</v>
      </c>
      <c r="F60" s="21">
        <f>F57+F48+F41+F34+F27+F12</f>
        <v>0</v>
      </c>
      <c r="G60" s="21">
        <f>G12+G20+G27+G34+G41+G48+G57</f>
        <v>71799.31599999999</v>
      </c>
      <c r="H60" s="21">
        <f>H57+H48+H41+H34+H27+H12</f>
        <v>0</v>
      </c>
      <c r="I60" s="21">
        <f>I57+I48+I41+I34+I27+I12</f>
        <v>100726.2595</v>
      </c>
      <c r="J60" s="10"/>
      <c r="L60" s="10"/>
      <c r="M60" s="10"/>
    </row>
    <row r="61" spans="2:13" ht="13.5" thickTop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2:13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2:13" ht="12.75">
      <c r="B65" s="10"/>
      <c r="C65" s="15"/>
      <c r="D65" s="15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2:13" ht="12.75"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2:13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4"/>
      <c r="B76" s="10"/>
      <c r="C76" s="10"/>
      <c r="D76" s="16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5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4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4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4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5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5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8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3" ht="12.75"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3" ht="12.75">
      <c r="B111" s="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2:13" ht="12.75">
      <c r="B112" s="1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4"/>
      <c r="B118" s="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/>
      <c r="B125" s="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/>
      <c r="B126" s="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/>
      <c r="B127" s="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/>
      <c r="B128" s="1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/>
      <c r="B129" s="1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/>
      <c r="B130" s="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/>
      <c r="B131" s="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/>
      <c r="B134" s="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/>
      <c r="B135" s="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/>
      <c r="B136" s="1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/>
      <c r="B137" s="1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/>
      <c r="B138" s="1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/>
      <c r="B139" s="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/>
      <c r="B140" s="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/>
      <c r="B142" s="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/>
      <c r="B143" s="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/>
      <c r="B144" s="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/>
      <c r="B145" s="1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/>
      <c r="B146" s="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/>
      <c r="B147" s="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/>
      <c r="B148" s="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/>
      <c r="B150" s="1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/>
      <c r="B151" s="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/>
      <c r="B152" s="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/>
      <c r="B153" s="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/>
      <c r="B154" s="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/>
      <c r="B155" s="1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/>
      <c r="B156" s="1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/>
      <c r="B157" s="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/>
      <c r="B158" s="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/>
      <c r="B159" s="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/>
      <c r="B160" s="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/>
      <c r="B161" s="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2:13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2:13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2:13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2:13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2:13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2:13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2:13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2:13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2:13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2:13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2:13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2:13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2:13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2:13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2:13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2:13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2:13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2:13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2:13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2:13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2:13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2:13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2:13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2:13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2:13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2:13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2:13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2:13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2:13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2:13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2:13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2:13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2:13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2:13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2:13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2:13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2:13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2:13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2:13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2:13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2:13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2:13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2:13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2:13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2:13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2:13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2:13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2:13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2:13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2:13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2:13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2:13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2:13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2:13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2:13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2:13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2:13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2:13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2:13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2:13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2:13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2:13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2:13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2:13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2:13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2:13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2:13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2:13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2:13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2:13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2:13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2:13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2:13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2:13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2:13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2:13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2:13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2:13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2:13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2:13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2:13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2:13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2:13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2:13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2:13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2:13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2:13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2:13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2:13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2:13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2:13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2:13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2:13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2:13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2:13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2:13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2:13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2:13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2:13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2:13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2:13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2:13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2:13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2:13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2:13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2:13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2:13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2:13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2:13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2:13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2:13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2:13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2:13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2:13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2:13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2:13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2:13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2:13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2:13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2:13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2:13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2:13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2:13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2:13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2:13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2:13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2:13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2:13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2:13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2:13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2:13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2:13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2:13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2:13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2:13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2:13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2:13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2:13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2:13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2:13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2:13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2:13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2:13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2:13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2:13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2:13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2:13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2:13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2:13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2:13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2:13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2:13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2:13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2:13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2:13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2:13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2:13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2:13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2:13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2:13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2:13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2:13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2:13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2:13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2:13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2:13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2:13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2:13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2:13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2:13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2:13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2:13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2:13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2:13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2:13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2:13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2:13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2:13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2:13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2:13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2:13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2:13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2:13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2:13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2:13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2:13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2:13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2:13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2:13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2:13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2:13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2:13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2:13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2:13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2:13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2:13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2:13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2:13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2:13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2:13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2:13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2:13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2:13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2:13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2:13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2:13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2:13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</sheetData>
  <mergeCells count="11">
    <mergeCell ref="H5:H6"/>
    <mergeCell ref="I5:I6"/>
    <mergeCell ref="A1:I1"/>
    <mergeCell ref="A3:I3"/>
    <mergeCell ref="F5:F6"/>
    <mergeCell ref="E5:E6"/>
    <mergeCell ref="D5:D6"/>
    <mergeCell ref="C5:C6"/>
    <mergeCell ref="B5:B6"/>
    <mergeCell ref="A5:A6"/>
    <mergeCell ref="G5:G6"/>
  </mergeCells>
  <printOptions horizontalCentered="1"/>
  <pageMargins left="1" right="0.73" top="0.25" bottom="0.26" header="0.25" footer="0.25"/>
  <pageSetup fitToHeight="1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4" sqref="A14"/>
    </sheetView>
  </sheetViews>
  <sheetFormatPr defaultColWidth="9.140625" defaultRowHeight="12.75"/>
  <cols>
    <col min="1" max="1" width="23.140625" style="0" customWidth="1"/>
    <col min="2" max="2" width="11.00390625" style="0" bestFit="1" customWidth="1"/>
    <col min="3" max="3" width="24.00390625" style="0" bestFit="1" customWidth="1"/>
    <col min="4" max="4" width="12.7109375" style="0" bestFit="1" customWidth="1"/>
    <col min="5" max="5" width="9.28125" style="0" bestFit="1" customWidth="1"/>
  </cols>
  <sheetData>
    <row r="1" spans="1:4" ht="12.75">
      <c r="A1" s="18" t="s">
        <v>80</v>
      </c>
      <c r="B1" s="27"/>
      <c r="C1" s="27"/>
      <c r="D1" s="27"/>
    </row>
    <row r="2" spans="1:4" ht="12.75">
      <c r="A2" s="18" t="str">
        <f>+'I&amp;E'!A2</f>
        <v>Income &amp; Expenditure Account </v>
      </c>
      <c r="B2" s="27"/>
      <c r="C2" s="27"/>
      <c r="D2" s="32"/>
    </row>
    <row r="3" spans="1:4" ht="12.75">
      <c r="A3" s="18" t="str">
        <f>'I&amp;E'!A3</f>
        <v> For the year Ended 31.3.2006</v>
      </c>
      <c r="B3" s="27"/>
      <c r="C3" s="27"/>
      <c r="D3" s="32"/>
    </row>
    <row r="4" spans="1:4" ht="12.75">
      <c r="A4" s="18"/>
      <c r="B4" s="27"/>
      <c r="C4" s="27"/>
      <c r="D4" s="32"/>
    </row>
    <row r="5" spans="1:4" ht="12.75">
      <c r="A5" s="30" t="s">
        <v>48</v>
      </c>
      <c r="B5" s="31" t="s">
        <v>49</v>
      </c>
      <c r="C5" s="31" t="s">
        <v>50</v>
      </c>
      <c r="D5" s="31" t="s">
        <v>49</v>
      </c>
    </row>
    <row r="6" spans="1:4" ht="12.75">
      <c r="A6" s="17" t="s">
        <v>74</v>
      </c>
      <c r="B6" s="10">
        <f>TRIAL!F39</f>
        <v>32</v>
      </c>
      <c r="C6" s="10" t="s">
        <v>51</v>
      </c>
      <c r="D6" s="10">
        <f>TRIAL!G17</f>
        <v>12300</v>
      </c>
    </row>
    <row r="7" spans="1:4" ht="12.75">
      <c r="A7" s="17" t="s">
        <v>295</v>
      </c>
      <c r="B7" s="10">
        <f>TRIAL!F37</f>
        <v>693</v>
      </c>
      <c r="C7" s="10" t="s">
        <v>381</v>
      </c>
      <c r="D7" s="10">
        <f>TRIAL!G8</f>
        <v>15970</v>
      </c>
    </row>
    <row r="8" spans="1:4" ht="12.75">
      <c r="A8" s="17" t="s">
        <v>54</v>
      </c>
      <c r="B8" s="10">
        <f>TRIAL!F44</f>
        <v>1684</v>
      </c>
      <c r="C8" s="10" t="s">
        <v>246</v>
      </c>
      <c r="D8" s="10">
        <f>+TRIAL!G9</f>
        <v>11577</v>
      </c>
    </row>
    <row r="9" spans="1:4" ht="12.75">
      <c r="A9" s="17" t="s">
        <v>63</v>
      </c>
      <c r="B9" s="10">
        <f>TRIAL!F46</f>
        <v>87.04</v>
      </c>
      <c r="C9" s="10" t="s">
        <v>339</v>
      </c>
      <c r="D9" s="10">
        <f>+TRIAL!G30</f>
        <v>4000</v>
      </c>
    </row>
    <row r="10" spans="1:2" ht="12.75">
      <c r="A10" s="17" t="s">
        <v>294</v>
      </c>
      <c r="B10" s="10">
        <f>TRIAL!F40</f>
        <v>3167</v>
      </c>
    </row>
    <row r="11" spans="1:4" ht="12.75">
      <c r="A11" s="17" t="s">
        <v>103</v>
      </c>
      <c r="B11" s="10">
        <f>TRIAL!F73</f>
        <v>1750</v>
      </c>
      <c r="C11" s="26" t="s">
        <v>313</v>
      </c>
      <c r="D11" s="10">
        <f>SUM(B6:B20)-SUM(D6:D9)</f>
        <v>147353.04</v>
      </c>
    </row>
    <row r="12" spans="1:5" ht="12.75">
      <c r="A12" s="17" t="s">
        <v>75</v>
      </c>
      <c r="B12" s="10">
        <f>TRIAL!F64</f>
        <v>1158</v>
      </c>
      <c r="C12" s="26" t="s">
        <v>311</v>
      </c>
      <c r="D12" s="10"/>
      <c r="E12" s="82"/>
    </row>
    <row r="13" spans="1:4" ht="12.75">
      <c r="A13" s="17" t="s">
        <v>56</v>
      </c>
      <c r="B13" s="10">
        <f>TRIAL!F66</f>
        <v>923.5</v>
      </c>
      <c r="C13" s="10" t="s">
        <v>312</v>
      </c>
      <c r="D13" s="10"/>
    </row>
    <row r="14" spans="1:4" ht="12.75">
      <c r="A14" s="17" t="s">
        <v>402</v>
      </c>
      <c r="B14" s="10">
        <f>TRIAL!F78+TRIAL!F61</f>
        <v>16992</v>
      </c>
      <c r="D14" s="10"/>
    </row>
    <row r="15" spans="1:4" ht="12.75">
      <c r="A15" s="17" t="s">
        <v>55</v>
      </c>
      <c r="B15" s="10">
        <f>TRIAL!F67</f>
        <v>2423</v>
      </c>
      <c r="C15" s="10"/>
      <c r="D15" s="10"/>
    </row>
    <row r="16" spans="1:4" ht="12.75">
      <c r="A16" s="17" t="s">
        <v>59</v>
      </c>
      <c r="B16" s="10">
        <f>TRIAL!F76</f>
        <v>530.5</v>
      </c>
      <c r="C16" s="10"/>
      <c r="D16" s="10"/>
    </row>
    <row r="17" spans="1:4" ht="12.75">
      <c r="A17" s="17" t="s">
        <v>73</v>
      </c>
      <c r="B17" s="10">
        <f>TRIAL!F74</f>
        <v>161760</v>
      </c>
      <c r="C17" s="10"/>
      <c r="D17" s="10"/>
    </row>
    <row r="18" spans="3:4" ht="12.75">
      <c r="C18" s="10"/>
      <c r="D18" s="10"/>
    </row>
    <row r="19" spans="3:4" ht="12.75">
      <c r="C19" s="10"/>
      <c r="D19" s="10"/>
    </row>
    <row r="20" spans="1:4" ht="12.75">
      <c r="A20" s="17"/>
      <c r="B20" s="10"/>
      <c r="C20" s="10"/>
      <c r="D20" s="10"/>
    </row>
    <row r="21" spans="1:4" ht="13.5" thickBot="1">
      <c r="A21" s="17"/>
      <c r="B21" s="21">
        <f>SUM(B6:B20)</f>
        <v>191200.04</v>
      </c>
      <c r="C21" s="10"/>
      <c r="D21" s="21">
        <f>SUM(D6:D20)</f>
        <v>191200.04</v>
      </c>
    </row>
    <row r="22" spans="1:4" ht="13.5" thickTop="1">
      <c r="A22" s="17"/>
      <c r="B22" s="16"/>
      <c r="C22" s="10"/>
      <c r="D22" s="16"/>
    </row>
    <row r="23" spans="1:4" ht="12.75">
      <c r="A23" s="17"/>
      <c r="B23" s="16"/>
      <c r="C23" s="10"/>
      <c r="D23" s="16"/>
    </row>
    <row r="24" spans="1:4" ht="12.75">
      <c r="A24" s="9" t="s">
        <v>68</v>
      </c>
      <c r="B24" s="11"/>
      <c r="C24" s="12"/>
      <c r="D24" s="13"/>
    </row>
    <row r="25" spans="1:4" ht="12.75">
      <c r="A25" s="55"/>
      <c r="B25" s="11"/>
      <c r="C25" s="12"/>
      <c r="D25" s="11"/>
    </row>
    <row r="26" spans="1:4" ht="12.75">
      <c r="A26" s="55"/>
      <c r="B26" s="11"/>
      <c r="C26" s="12"/>
      <c r="D26" s="11"/>
    </row>
    <row r="27" spans="1:4" ht="12.75">
      <c r="A27" s="55"/>
      <c r="B27" s="10"/>
      <c r="C27" s="12"/>
      <c r="D27" s="10"/>
    </row>
    <row r="28" spans="1:4" ht="12.75">
      <c r="A28" s="55" t="s">
        <v>71</v>
      </c>
      <c r="B28" s="10"/>
      <c r="C28" s="12" t="s">
        <v>69</v>
      </c>
      <c r="D28" s="13" t="s">
        <v>70</v>
      </c>
    </row>
    <row r="29" spans="1:4" ht="12.75">
      <c r="A29" s="55" t="s">
        <v>154</v>
      </c>
      <c r="B29" s="16"/>
      <c r="C29" s="55" t="s">
        <v>154</v>
      </c>
      <c r="D29" s="16"/>
    </row>
    <row r="30" spans="1:4" ht="12.75">
      <c r="A30" s="9" t="s">
        <v>185</v>
      </c>
      <c r="B30" s="10"/>
      <c r="C30" s="9" t="s">
        <v>185</v>
      </c>
      <c r="D30" s="11"/>
    </row>
    <row r="31" spans="1:4" ht="12.75">
      <c r="A31" s="55"/>
      <c r="B31" s="10"/>
      <c r="C31" s="12"/>
      <c r="D31" s="13"/>
    </row>
    <row r="32" spans="1:4" ht="12.75">
      <c r="A32" s="55"/>
      <c r="B32" s="16"/>
      <c r="C32" s="55"/>
      <c r="D32" s="16"/>
    </row>
    <row r="33" spans="1:4" ht="12.75">
      <c r="A33" s="9"/>
      <c r="B33" s="10"/>
      <c r="C33" s="9"/>
      <c r="D33" s="11"/>
    </row>
    <row r="34" spans="1:4" ht="12.75">
      <c r="A34" s="17"/>
      <c r="B34" s="16"/>
      <c r="C34" s="10"/>
      <c r="D34" s="10"/>
    </row>
  </sheetData>
  <printOptions horizontalCentered="1"/>
  <pageMargins left="0.75" right="0.75" top="0.68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0" sqref="C10"/>
    </sheetView>
  </sheetViews>
  <sheetFormatPr defaultColWidth="9.140625" defaultRowHeight="12.75"/>
  <cols>
    <col min="1" max="1" width="26.7109375" style="0" customWidth="1"/>
    <col min="2" max="2" width="11.00390625" style="0" bestFit="1" customWidth="1"/>
    <col min="3" max="3" width="24.28125" style="0" customWidth="1"/>
    <col min="4" max="4" width="12.7109375" style="0" bestFit="1" customWidth="1"/>
  </cols>
  <sheetData>
    <row r="1" spans="1:5" ht="12.75">
      <c r="A1" s="18" t="s">
        <v>82</v>
      </c>
      <c r="B1" s="27"/>
      <c r="C1" s="27"/>
      <c r="D1" s="27"/>
      <c r="E1" s="17"/>
    </row>
    <row r="2" spans="1:5" ht="12.75">
      <c r="A2" s="18" t="str">
        <f>+'I&amp;E'!A2</f>
        <v>Income &amp; Expenditure Account </v>
      </c>
      <c r="B2" s="27"/>
      <c r="C2" s="27"/>
      <c r="D2" s="32"/>
      <c r="E2" s="17"/>
    </row>
    <row r="3" spans="1:5" ht="12.75">
      <c r="A3" s="18" t="str">
        <f>'Emplo.'!A3</f>
        <v> For the year Ended 31.3.2006</v>
      </c>
      <c r="B3" s="27"/>
      <c r="C3" s="27"/>
      <c r="D3" s="32"/>
      <c r="E3" s="17"/>
    </row>
    <row r="4" spans="1:5" ht="12.75">
      <c r="A4" s="18"/>
      <c r="B4" s="27"/>
      <c r="C4" s="27"/>
      <c r="D4" s="32"/>
      <c r="E4" s="17"/>
    </row>
    <row r="5" spans="1:5" ht="12.75">
      <c r="A5" s="25" t="s">
        <v>48</v>
      </c>
      <c r="B5" s="31" t="s">
        <v>49</v>
      </c>
      <c r="C5" s="31" t="s">
        <v>50</v>
      </c>
      <c r="D5" s="31" t="s">
        <v>49</v>
      </c>
      <c r="E5" s="17"/>
    </row>
    <row r="6" spans="1:5" ht="12.75">
      <c r="A6" s="17" t="s">
        <v>343</v>
      </c>
      <c r="B6" s="10">
        <f>+TRIAL!H71</f>
        <v>1700</v>
      </c>
      <c r="C6" s="10" t="s">
        <v>51</v>
      </c>
      <c r="D6" s="10">
        <f>TRIAL!I17</f>
        <v>65750</v>
      </c>
      <c r="E6" s="17"/>
    </row>
    <row r="7" spans="1:5" ht="12.75">
      <c r="A7" s="17" t="s">
        <v>74</v>
      </c>
      <c r="B7" s="10">
        <f>TRIAL!H39</f>
        <v>162</v>
      </c>
      <c r="C7" s="10" t="s">
        <v>84</v>
      </c>
      <c r="D7" s="10">
        <f>TRIAL!I11</f>
        <v>127</v>
      </c>
      <c r="E7" s="17"/>
    </row>
    <row r="8" spans="1:5" ht="12.75">
      <c r="A8" s="17" t="s">
        <v>54</v>
      </c>
      <c r="B8" s="10">
        <f>TRIAL!H44</f>
        <v>721</v>
      </c>
      <c r="C8" s="10" t="s">
        <v>403</v>
      </c>
      <c r="D8" s="10">
        <f>+TRIAL!I18</f>
        <v>171630</v>
      </c>
      <c r="E8" s="17"/>
    </row>
    <row r="9" spans="1:5" ht="12.75">
      <c r="A9" s="17" t="s">
        <v>85</v>
      </c>
      <c r="B9" s="10">
        <f>TRIAL!H64</f>
        <v>1846</v>
      </c>
      <c r="C9" s="10" t="s">
        <v>398</v>
      </c>
      <c r="D9" s="10">
        <f>+TRIAL!I118</f>
        <v>348760</v>
      </c>
      <c r="E9" s="17"/>
    </row>
    <row r="10" spans="1:5" ht="12.75">
      <c r="A10" s="17" t="s">
        <v>344</v>
      </c>
      <c r="B10" s="10">
        <f>+TRIAL!H63</f>
        <v>509.5</v>
      </c>
      <c r="E10" s="17"/>
    </row>
    <row r="11" spans="1:5" ht="12.75">
      <c r="A11" s="17" t="s">
        <v>56</v>
      </c>
      <c r="B11" s="10">
        <f>TRIAL!H66</f>
        <v>1396.5</v>
      </c>
      <c r="C11" s="26"/>
      <c r="D11" s="10"/>
      <c r="E11" s="17"/>
    </row>
    <row r="12" spans="1:5" ht="12.75">
      <c r="A12" s="17" t="s">
        <v>55</v>
      </c>
      <c r="B12" s="10">
        <f>TRIAL!H67</f>
        <v>778.5</v>
      </c>
      <c r="C12" s="26"/>
      <c r="D12" s="10"/>
      <c r="E12" s="17"/>
    </row>
    <row r="13" spans="1:5" ht="12.75">
      <c r="A13" s="20" t="s">
        <v>83</v>
      </c>
      <c r="B13" s="10">
        <f>TRIAL!H75</f>
        <v>431010</v>
      </c>
      <c r="C13" s="10"/>
      <c r="D13" s="10"/>
      <c r="E13" s="17"/>
    </row>
    <row r="14" spans="1:5" ht="12.75">
      <c r="A14" s="20" t="s">
        <v>346</v>
      </c>
      <c r="B14" s="10">
        <f>+TRIAL!H52</f>
        <v>1220</v>
      </c>
      <c r="C14" s="10"/>
      <c r="D14" s="10"/>
      <c r="E14" s="17"/>
    </row>
    <row r="15" spans="1:5" ht="12.75">
      <c r="A15" s="20" t="s">
        <v>345</v>
      </c>
      <c r="B15" s="10">
        <f>+TRIAL!H74</f>
        <v>23666</v>
      </c>
      <c r="C15" s="10"/>
      <c r="D15" s="10"/>
      <c r="E15" s="17"/>
    </row>
    <row r="16" spans="1:5" ht="12.75">
      <c r="A16" s="20"/>
      <c r="B16" s="10"/>
      <c r="C16" s="10"/>
      <c r="D16" s="10"/>
      <c r="E16" s="17"/>
    </row>
    <row r="17" spans="1:5" ht="12.75">
      <c r="A17" s="17" t="s">
        <v>314</v>
      </c>
      <c r="B17" s="10">
        <f>+D21-SUM(B6:B15)</f>
        <v>123257.5</v>
      </c>
      <c r="C17" s="10"/>
      <c r="D17" s="10"/>
      <c r="E17" s="17"/>
    </row>
    <row r="18" spans="1:5" ht="12.75">
      <c r="A18" s="17" t="s">
        <v>315</v>
      </c>
      <c r="B18" s="10"/>
      <c r="C18" s="10"/>
      <c r="D18" s="10"/>
      <c r="E18" s="17"/>
    </row>
    <row r="19" spans="1:5" ht="12.75">
      <c r="A19" s="10" t="s">
        <v>312</v>
      </c>
      <c r="B19" s="10"/>
      <c r="C19" s="10"/>
      <c r="D19" s="10"/>
      <c r="E19" s="17"/>
    </row>
    <row r="20" spans="1:5" ht="12.75">
      <c r="A20" s="10"/>
      <c r="B20" s="10"/>
      <c r="C20" s="10"/>
      <c r="D20" s="10"/>
      <c r="E20" s="17"/>
    </row>
    <row r="21" spans="2:5" ht="13.5" thickBot="1">
      <c r="B21" s="21">
        <f>SUM(B6:B13)</f>
        <v>438123.5</v>
      </c>
      <c r="C21" s="10"/>
      <c r="D21" s="21">
        <f>SUM(D6:D13)</f>
        <v>586267</v>
      </c>
      <c r="E21" s="17"/>
    </row>
    <row r="22" spans="1:5" ht="13.5" thickTop="1">
      <c r="A22" s="17"/>
      <c r="B22" s="16"/>
      <c r="C22" s="10"/>
      <c r="D22" s="16"/>
      <c r="E22" s="17"/>
    </row>
    <row r="23" spans="1:5" ht="12.75">
      <c r="A23" s="17"/>
      <c r="B23" s="16"/>
      <c r="C23" s="10"/>
      <c r="D23" s="16"/>
      <c r="E23" s="17"/>
    </row>
    <row r="24" spans="1:5" ht="12.75">
      <c r="A24" s="9" t="s">
        <v>68</v>
      </c>
      <c r="B24" s="11"/>
      <c r="C24" s="12"/>
      <c r="D24" s="13"/>
      <c r="E24" s="17"/>
    </row>
    <row r="25" spans="1:5" ht="12.75">
      <c r="A25" s="55"/>
      <c r="B25" s="11"/>
      <c r="C25" s="12"/>
      <c r="D25" s="11"/>
      <c r="E25" s="17"/>
    </row>
    <row r="26" spans="1:5" ht="12.75">
      <c r="A26" s="55"/>
      <c r="B26" s="10"/>
      <c r="C26" s="12"/>
      <c r="D26" s="10"/>
      <c r="E26" s="17"/>
    </row>
    <row r="27" spans="1:5" ht="12.75">
      <c r="A27" s="55" t="s">
        <v>71</v>
      </c>
      <c r="B27" s="10"/>
      <c r="C27" s="12" t="s">
        <v>69</v>
      </c>
      <c r="D27" s="13" t="s">
        <v>70</v>
      </c>
      <c r="E27" s="17"/>
    </row>
    <row r="28" spans="1:5" ht="12.75">
      <c r="A28" s="55" t="s">
        <v>154</v>
      </c>
      <c r="B28" s="16"/>
      <c r="C28" s="55" t="s">
        <v>154</v>
      </c>
      <c r="D28" s="16"/>
      <c r="E28" s="17"/>
    </row>
    <row r="29" spans="1:5" ht="12.75">
      <c r="A29" s="9" t="s">
        <v>185</v>
      </c>
      <c r="B29" s="10"/>
      <c r="C29" s="9" t="s">
        <v>185</v>
      </c>
      <c r="D29" s="11"/>
      <c r="E29" s="17"/>
    </row>
    <row r="30" spans="1:5" ht="12.75">
      <c r="A30" s="55"/>
      <c r="B30" s="10"/>
      <c r="C30" s="12"/>
      <c r="D30" s="13"/>
      <c r="E30" s="17"/>
    </row>
    <row r="31" spans="1:5" ht="12.75">
      <c r="A31" s="55"/>
      <c r="B31" s="16"/>
      <c r="C31" s="55"/>
      <c r="D31" s="16"/>
      <c r="E31" s="17"/>
    </row>
    <row r="32" spans="1:5" ht="12.75">
      <c r="A32" s="9"/>
      <c r="B32" s="10"/>
      <c r="C32" s="9"/>
      <c r="D32" s="11"/>
      <c r="E32" s="17"/>
    </row>
    <row r="33" ht="12.75">
      <c r="E33" s="17"/>
    </row>
  </sheetData>
  <printOptions horizontalCentered="1"/>
  <pageMargins left="0.75" right="0.75" top="0.5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4">
      <selection activeCell="B19" sqref="B19"/>
    </sheetView>
  </sheetViews>
  <sheetFormatPr defaultColWidth="9.140625" defaultRowHeight="12.75"/>
  <cols>
    <col min="1" max="1" width="25.28125" style="0" customWidth="1"/>
    <col min="2" max="2" width="11.00390625" style="0" bestFit="1" customWidth="1"/>
    <col min="3" max="3" width="26.28125" style="0" customWidth="1"/>
    <col min="4" max="4" width="12.7109375" style="0" bestFit="1" customWidth="1"/>
    <col min="5" max="5" width="11.28125" style="0" bestFit="1" customWidth="1"/>
  </cols>
  <sheetData>
    <row r="1" spans="1:4" ht="12.75">
      <c r="A1" s="203" t="s">
        <v>99</v>
      </c>
      <c r="B1" s="203"/>
      <c r="C1" s="203"/>
      <c r="D1" s="203"/>
    </row>
    <row r="2" spans="1:4" ht="12.75">
      <c r="A2" s="18" t="str">
        <f>+'T.I'!A2</f>
        <v>Income &amp; Expenditure Account </v>
      </c>
      <c r="B2" s="27"/>
      <c r="C2" s="27"/>
      <c r="D2" s="32"/>
    </row>
    <row r="3" spans="1:4" ht="12.75">
      <c r="A3" s="18" t="str">
        <f>+'T.I'!A3</f>
        <v> For the year Ended 31.3.2006</v>
      </c>
      <c r="B3" s="27"/>
      <c r="C3" s="27"/>
      <c r="D3" s="32"/>
    </row>
    <row r="4" spans="1:4" ht="12.75">
      <c r="A4" s="18"/>
      <c r="B4" s="27"/>
      <c r="C4" s="27"/>
      <c r="D4" s="32"/>
    </row>
    <row r="5" spans="1:4" ht="12.75">
      <c r="A5" s="25" t="s">
        <v>48</v>
      </c>
      <c r="B5" s="31" t="s">
        <v>49</v>
      </c>
      <c r="C5" s="33" t="s">
        <v>50</v>
      </c>
      <c r="D5" s="31" t="s">
        <v>49</v>
      </c>
    </row>
    <row r="6" spans="1:4" ht="12.75">
      <c r="A6" s="19" t="s">
        <v>152</v>
      </c>
      <c r="B6" s="10">
        <f>TRIAL!L37</f>
        <v>0</v>
      </c>
      <c r="C6" s="10" t="s">
        <v>217</v>
      </c>
      <c r="D6" s="10">
        <f>TRIAL!M8</f>
        <v>0</v>
      </c>
    </row>
    <row r="7" spans="1:4" ht="12.75">
      <c r="A7" s="17" t="s">
        <v>57</v>
      </c>
      <c r="B7" s="10">
        <f>TRIAL!L40</f>
        <v>0</v>
      </c>
      <c r="C7" s="10" t="s">
        <v>100</v>
      </c>
      <c r="D7" s="10">
        <f>TRIAL!M35</f>
        <v>0</v>
      </c>
    </row>
    <row r="8" spans="1:4" ht="12.75">
      <c r="A8" s="17" t="s">
        <v>54</v>
      </c>
      <c r="B8" s="10">
        <f>TRIAL!L44</f>
        <v>0</v>
      </c>
      <c r="C8" s="10" t="s">
        <v>202</v>
      </c>
      <c r="D8" s="10">
        <f>TRIAL!M7</f>
        <v>0</v>
      </c>
    </row>
    <row r="9" spans="1:4" ht="12.75">
      <c r="A9" s="67" t="s">
        <v>102</v>
      </c>
      <c r="B9" s="10">
        <f>TRIAL!L46</f>
        <v>0</v>
      </c>
      <c r="C9" s="10" t="s">
        <v>278</v>
      </c>
      <c r="D9" s="10">
        <v>0</v>
      </c>
    </row>
    <row r="10" spans="1:4" ht="12.75">
      <c r="A10" s="17" t="s">
        <v>62</v>
      </c>
      <c r="B10" s="10">
        <f>TRIAL!L64</f>
        <v>0</v>
      </c>
      <c r="C10" s="10" t="s">
        <v>279</v>
      </c>
      <c r="D10" s="10">
        <f>TRIAL!M17</f>
        <v>0</v>
      </c>
    </row>
    <row r="11" spans="1:4" ht="12.75">
      <c r="A11" s="17" t="s">
        <v>173</v>
      </c>
      <c r="B11" s="10">
        <f>TRIAL!L38</f>
        <v>0</v>
      </c>
      <c r="C11" s="10" t="s">
        <v>218</v>
      </c>
      <c r="D11" s="10">
        <f>TRIAL!M43</f>
        <v>0</v>
      </c>
    </row>
    <row r="12" spans="1:4" ht="12.75">
      <c r="A12" s="20" t="s">
        <v>101</v>
      </c>
      <c r="B12" s="10">
        <f>TRIAL!L66</f>
        <v>0</v>
      </c>
      <c r="C12" s="10" t="s">
        <v>203</v>
      </c>
      <c r="D12" s="10">
        <f>TRIAL!M13</f>
        <v>0</v>
      </c>
    </row>
    <row r="13" spans="1:4" ht="12.75">
      <c r="A13" s="17" t="s">
        <v>55</v>
      </c>
      <c r="B13" s="10">
        <f>TRIAL!L67</f>
        <v>0</v>
      </c>
      <c r="C13" s="26" t="s">
        <v>287</v>
      </c>
      <c r="D13" s="10">
        <f>TRIAL!M31</f>
        <v>0</v>
      </c>
    </row>
    <row r="14" spans="1:4" ht="12.75">
      <c r="A14" s="17" t="s">
        <v>204</v>
      </c>
      <c r="B14" s="10">
        <f>TRIAL!L73</f>
        <v>0</v>
      </c>
      <c r="C14" s="26" t="s">
        <v>313</v>
      </c>
      <c r="D14" s="10">
        <f>SUM(B6:B18)-SUM(D6:D13)</f>
        <v>0</v>
      </c>
    </row>
    <row r="15" spans="1:5" ht="12.75">
      <c r="A15" s="17" t="s">
        <v>73</v>
      </c>
      <c r="B15" s="10">
        <f>TRIAL!L74</f>
        <v>0</v>
      </c>
      <c r="C15" s="26" t="s">
        <v>311</v>
      </c>
      <c r="D15" s="10"/>
      <c r="E15" s="82"/>
    </row>
    <row r="16" spans="1:4" ht="12.75">
      <c r="A16" s="17" t="s">
        <v>95</v>
      </c>
      <c r="B16" s="10">
        <f>TRIAL!L76</f>
        <v>0</v>
      </c>
      <c r="C16" s="10" t="s">
        <v>312</v>
      </c>
      <c r="D16" s="10"/>
    </row>
    <row r="17" spans="1:4" ht="12.75">
      <c r="A17" s="17" t="s">
        <v>205</v>
      </c>
      <c r="B17" s="10">
        <v>0</v>
      </c>
      <c r="C17" s="10"/>
      <c r="D17" s="10"/>
    </row>
    <row r="18" spans="1:4" ht="12.75">
      <c r="A18" s="124"/>
      <c r="B18" s="10"/>
      <c r="C18" s="10"/>
      <c r="D18" s="10"/>
    </row>
    <row r="19" spans="2:4" ht="12.75" customHeight="1" thickBot="1">
      <c r="B19" s="21">
        <f>SUM(B6:B18)</f>
        <v>0</v>
      </c>
      <c r="C19" s="10"/>
      <c r="D19" s="21">
        <f>SUM(D6:D18)</f>
        <v>0</v>
      </c>
    </row>
    <row r="20" spans="2:4" ht="13.5" thickTop="1">
      <c r="B20" s="15"/>
      <c r="C20" s="10"/>
      <c r="D20" s="10"/>
    </row>
    <row r="21" spans="1:4" ht="12.75">
      <c r="A21" s="17"/>
      <c r="B21" s="122"/>
      <c r="C21" s="12"/>
      <c r="D21" s="13"/>
    </row>
    <row r="22" spans="1:4" ht="12.75">
      <c r="A22" s="9" t="s">
        <v>68</v>
      </c>
      <c r="B22" s="11"/>
      <c r="C22" s="12"/>
      <c r="D22" s="13"/>
    </row>
    <row r="23" spans="1:4" ht="12.75">
      <c r="A23" s="9"/>
      <c r="B23" s="11"/>
      <c r="C23" s="12"/>
      <c r="D23" s="13"/>
    </row>
    <row r="24" spans="1:4" ht="12.75">
      <c r="A24" s="9"/>
      <c r="B24" s="11"/>
      <c r="C24" s="12"/>
      <c r="D24" s="13"/>
    </row>
    <row r="25" spans="1:4" ht="12.75">
      <c r="A25" s="9"/>
      <c r="B25" s="11"/>
      <c r="C25" s="12"/>
      <c r="D25" s="13"/>
    </row>
    <row r="26" spans="1:4" ht="12.75">
      <c r="A26" s="9"/>
      <c r="B26" s="11"/>
      <c r="C26" s="12"/>
      <c r="D26" s="13"/>
    </row>
    <row r="27" spans="1:4" ht="12.75">
      <c r="A27" s="55"/>
      <c r="B27" s="11"/>
      <c r="C27" s="12"/>
      <c r="D27" s="11"/>
    </row>
    <row r="28" spans="1:4" ht="12.75">
      <c r="A28" s="55"/>
      <c r="B28" s="10"/>
      <c r="C28" s="12"/>
      <c r="D28" s="10"/>
    </row>
    <row r="29" spans="1:4" ht="12.75">
      <c r="A29" s="55" t="s">
        <v>71</v>
      </c>
      <c r="B29" s="10"/>
      <c r="C29" s="12" t="s">
        <v>69</v>
      </c>
      <c r="D29" s="13" t="s">
        <v>70</v>
      </c>
    </row>
    <row r="30" spans="1:4" ht="12.75">
      <c r="A30" s="55" t="s">
        <v>154</v>
      </c>
      <c r="B30" s="16"/>
      <c r="C30" s="55" t="s">
        <v>154</v>
      </c>
      <c r="D30" s="16"/>
    </row>
    <row r="31" spans="1:4" ht="12.75">
      <c r="A31" s="9" t="s">
        <v>185</v>
      </c>
      <c r="B31" s="10"/>
      <c r="C31" s="9" t="s">
        <v>185</v>
      </c>
      <c r="D31" s="11"/>
    </row>
    <row r="32" spans="1:4" ht="12.75">
      <c r="A32" s="55"/>
      <c r="B32" s="10"/>
      <c r="C32" s="12"/>
      <c r="D32" s="13"/>
    </row>
    <row r="33" spans="1:4" ht="12.75">
      <c r="A33" s="55"/>
      <c r="B33" s="16"/>
      <c r="C33" s="55"/>
      <c r="D33" s="16"/>
    </row>
    <row r="34" spans="1:4" ht="12.75">
      <c r="A34" s="9"/>
      <c r="B34" s="10"/>
      <c r="C34" s="9"/>
      <c r="D34" s="11"/>
    </row>
  </sheetData>
  <mergeCells count="1">
    <mergeCell ref="A1:D1"/>
  </mergeCells>
  <printOptions horizontalCentered="1"/>
  <pageMargins left="0.75" right="0.75" top="0.69" bottom="1" header="0.44" footer="0.5"/>
  <pageSetup horizontalDpi="120" verticalDpi="1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65"/>
  <sheetViews>
    <sheetView workbookViewId="0" topLeftCell="C1">
      <selection activeCell="M12" sqref="K12:M12"/>
    </sheetView>
  </sheetViews>
  <sheetFormatPr defaultColWidth="9.140625" defaultRowHeight="12.75"/>
  <cols>
    <col min="1" max="1" width="20.421875" style="17" customWidth="1"/>
    <col min="2" max="9" width="9.8515625" style="17" bestFit="1" customWidth="1"/>
    <col min="10" max="10" width="9.140625" style="17" customWidth="1"/>
    <col min="11" max="12" width="9.8515625" style="17" bestFit="1" customWidth="1"/>
    <col min="13" max="13" width="9.28125" style="17" bestFit="1" customWidth="1"/>
    <col min="14" max="16384" width="9.140625" style="17" customWidth="1"/>
  </cols>
  <sheetData>
    <row r="1" spans="1:6" ht="12.75">
      <c r="A1" s="23" t="s">
        <v>412</v>
      </c>
      <c r="B1" s="23"/>
      <c r="C1" s="23"/>
      <c r="D1" s="23"/>
      <c r="E1" s="23"/>
      <c r="F1" s="23"/>
    </row>
    <row r="2" spans="1:13" ht="12.75">
      <c r="A2" s="190" t="s">
        <v>0</v>
      </c>
      <c r="B2" s="190" t="s">
        <v>411</v>
      </c>
      <c r="C2" s="190" t="s">
        <v>418</v>
      </c>
      <c r="D2" s="190" t="s">
        <v>419</v>
      </c>
      <c r="E2" s="190" t="s">
        <v>420</v>
      </c>
      <c r="F2" s="190" t="s">
        <v>421</v>
      </c>
      <c r="G2" s="190" t="s">
        <v>422</v>
      </c>
      <c r="H2" s="190" t="s">
        <v>423</v>
      </c>
      <c r="I2" s="190" t="s">
        <v>424</v>
      </c>
      <c r="J2" s="190" t="s">
        <v>425</v>
      </c>
      <c r="K2" s="190" t="s">
        <v>426</v>
      </c>
      <c r="L2" s="190" t="s">
        <v>427</v>
      </c>
      <c r="M2" s="190" t="s">
        <v>428</v>
      </c>
    </row>
    <row r="3" spans="1:6" ht="12.75">
      <c r="A3" s="23"/>
      <c r="B3" s="23"/>
      <c r="C3" s="23"/>
      <c r="D3" s="23"/>
      <c r="E3" s="23"/>
      <c r="F3" s="23"/>
    </row>
    <row r="4" spans="1:12" ht="12.75">
      <c r="A4" s="23" t="s">
        <v>413</v>
      </c>
      <c r="B4" s="16">
        <f>91385.23+404108.77</f>
        <v>495494</v>
      </c>
      <c r="C4" s="15"/>
      <c r="D4" s="16"/>
      <c r="E4" s="16">
        <f>106587.24+438354.01</f>
        <v>544941.25</v>
      </c>
      <c r="F4" s="16">
        <f>112197.09+584472.82</f>
        <v>696669.9099999999</v>
      </c>
      <c r="G4" s="10"/>
      <c r="H4" s="10">
        <f>124318.1+74001.15</f>
        <v>198319.25</v>
      </c>
      <c r="I4" s="10">
        <f>130861.15+77895.95</f>
        <v>208757.09999999998</v>
      </c>
      <c r="K4" s="17">
        <f>144998.5+86311.31</f>
        <v>231309.81</v>
      </c>
      <c r="L4" s="17">
        <v>90854.01</v>
      </c>
    </row>
    <row r="5" spans="2:9" ht="12.75">
      <c r="B5" s="194"/>
      <c r="C5" s="194"/>
      <c r="D5" s="194"/>
      <c r="E5" s="194"/>
      <c r="F5" s="194"/>
      <c r="G5" s="10"/>
      <c r="H5" s="10"/>
      <c r="I5" s="10"/>
    </row>
    <row r="6" spans="1:13" ht="12.75">
      <c r="A6" s="23" t="s">
        <v>414</v>
      </c>
      <c r="B6" s="16"/>
      <c r="C6" s="16"/>
      <c r="D6" s="195"/>
      <c r="E6" s="196"/>
      <c r="F6" s="195"/>
      <c r="G6" s="10"/>
      <c r="H6" s="10">
        <v>245000</v>
      </c>
      <c r="I6" s="10"/>
      <c r="L6" s="17">
        <v>152630</v>
      </c>
      <c r="M6" s="17">
        <v>95635.8</v>
      </c>
    </row>
    <row r="7" spans="1:9" ht="12.75">
      <c r="A7" s="23"/>
      <c r="B7" s="16"/>
      <c r="C7" s="16"/>
      <c r="D7" s="195"/>
      <c r="E7" s="196"/>
      <c r="F7" s="195"/>
      <c r="G7" s="10"/>
      <c r="H7" s="10"/>
      <c r="I7" s="10"/>
    </row>
    <row r="8" spans="1:9" ht="12.75">
      <c r="A8" s="23" t="s">
        <v>415</v>
      </c>
      <c r="B8" s="16"/>
      <c r="C8" s="16"/>
      <c r="D8" s="195"/>
      <c r="E8" s="196"/>
      <c r="F8" s="195"/>
      <c r="G8" s="10"/>
      <c r="H8" s="10"/>
      <c r="I8" s="10"/>
    </row>
    <row r="9" spans="1:9" ht="12.75">
      <c r="A9" s="23"/>
      <c r="B9" s="16"/>
      <c r="C9" s="16"/>
      <c r="D9" s="195"/>
      <c r="E9" s="196"/>
      <c r="F9" s="195"/>
      <c r="G9" s="10"/>
      <c r="H9" s="10"/>
      <c r="I9" s="10"/>
    </row>
    <row r="10" spans="1:13" ht="12.75">
      <c r="A10" s="23" t="s">
        <v>416</v>
      </c>
      <c r="B10" s="16">
        <f>4569.26+20205.44</f>
        <v>24774.699999999997</v>
      </c>
      <c r="C10" s="16"/>
      <c r="D10" s="195"/>
      <c r="E10" s="196">
        <f>5329.36+21917.7</f>
        <v>27247.06</v>
      </c>
      <c r="F10" s="195">
        <f>5609.85+146118.82</f>
        <v>151728.67</v>
      </c>
      <c r="G10" s="10"/>
      <c r="H10" s="10">
        <f>6215.91+14929.06</f>
        <v>21144.97</v>
      </c>
      <c r="I10" s="10">
        <f>6543.05+3894.8</f>
        <v>10437.85</v>
      </c>
      <c r="K10" s="17">
        <f>7249.93+4315.57</f>
        <v>11565.5</v>
      </c>
      <c r="L10" s="17">
        <f>7631.5+4542.7</f>
        <v>12174.2</v>
      </c>
      <c r="M10" s="17">
        <v>4781.79</v>
      </c>
    </row>
    <row r="11" spans="1:9" ht="12.75">
      <c r="A11" s="23"/>
      <c r="B11" s="16"/>
      <c r="C11" s="16"/>
      <c r="D11" s="195"/>
      <c r="E11" s="196"/>
      <c r="F11" s="195"/>
      <c r="G11" s="10"/>
      <c r="H11" s="10"/>
      <c r="I11" s="10"/>
    </row>
    <row r="12" spans="1:13" ht="12.75">
      <c r="A12" s="23" t="s">
        <v>417</v>
      </c>
      <c r="B12" s="16">
        <f>+B4+B6-B8-B10</f>
        <v>470719.3</v>
      </c>
      <c r="C12" s="16">
        <f aca="true" t="shared" si="0" ref="C12:M12">+C4+C6-C8-C10</f>
        <v>0</v>
      </c>
      <c r="D12" s="16">
        <f t="shared" si="0"/>
        <v>0</v>
      </c>
      <c r="E12" s="16">
        <f t="shared" si="0"/>
        <v>517694.19</v>
      </c>
      <c r="F12" s="16">
        <f t="shared" si="0"/>
        <v>544941.2399999999</v>
      </c>
      <c r="G12" s="16">
        <f t="shared" si="0"/>
        <v>0</v>
      </c>
      <c r="H12" s="16">
        <f t="shared" si="0"/>
        <v>422174.28</v>
      </c>
      <c r="I12" s="16">
        <f t="shared" si="0"/>
        <v>198319.24999999997</v>
      </c>
      <c r="J12" s="16">
        <f t="shared" si="0"/>
        <v>0</v>
      </c>
      <c r="K12" s="16">
        <f t="shared" si="0"/>
        <v>219744.31</v>
      </c>
      <c r="L12" s="16">
        <f t="shared" si="0"/>
        <v>231309.81</v>
      </c>
      <c r="M12" s="16">
        <f t="shared" si="0"/>
        <v>90854.01000000001</v>
      </c>
    </row>
    <row r="13" spans="1:6" ht="12.75">
      <c r="A13" s="23"/>
      <c r="B13" s="23"/>
      <c r="C13" s="189"/>
      <c r="D13" s="190"/>
      <c r="E13" s="191"/>
      <c r="F13" s="190"/>
    </row>
    <row r="14" spans="1:6" ht="12.75">
      <c r="A14" s="23"/>
      <c r="B14" s="23"/>
      <c r="C14" s="189"/>
      <c r="D14" s="190"/>
      <c r="E14" s="191"/>
      <c r="F14" s="190"/>
    </row>
    <row r="15" spans="1:6" ht="12.75">
      <c r="A15" s="23"/>
      <c r="B15" s="23"/>
      <c r="C15" s="189"/>
      <c r="D15" s="190"/>
      <c r="E15" s="191"/>
      <c r="F15" s="190"/>
    </row>
    <row r="16" spans="1:6" ht="12.75">
      <c r="A16" s="23"/>
      <c r="B16" s="23"/>
      <c r="C16" s="23"/>
      <c r="D16" s="86"/>
      <c r="E16" s="192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86"/>
      <c r="C18" s="36"/>
      <c r="D18" s="23"/>
      <c r="E18" s="23"/>
      <c r="F18" s="23"/>
    </row>
    <row r="19" spans="1:6" ht="12.75">
      <c r="A19" s="23"/>
      <c r="B19" s="23"/>
      <c r="C19" s="86"/>
      <c r="D19" s="86"/>
      <c r="E19" s="86"/>
      <c r="F19" s="86"/>
    </row>
    <row r="20" spans="1:6" ht="12.75">
      <c r="A20" s="23"/>
      <c r="B20" s="23"/>
      <c r="C20" s="189"/>
      <c r="D20" s="190"/>
      <c r="E20" s="191"/>
      <c r="F20" s="190"/>
    </row>
    <row r="21" spans="1:6" ht="12.75">
      <c r="A21" s="23"/>
      <c r="B21" s="23"/>
      <c r="C21" s="189"/>
      <c r="D21" s="190"/>
      <c r="E21" s="191"/>
      <c r="F21" s="190"/>
    </row>
    <row r="22" spans="1:6" ht="12.75">
      <c r="A22" s="23"/>
      <c r="B22" s="23"/>
      <c r="C22" s="189"/>
      <c r="D22" s="190"/>
      <c r="E22" s="191"/>
      <c r="F22" s="190"/>
    </row>
    <row r="23" spans="1:6" ht="12.75">
      <c r="A23" s="23"/>
      <c r="B23" s="23"/>
      <c r="C23" s="189"/>
      <c r="D23" s="190"/>
      <c r="E23" s="191"/>
      <c r="F23" s="190"/>
    </row>
    <row r="24" spans="1:6" ht="12.75">
      <c r="A24" s="23"/>
      <c r="B24" s="23"/>
      <c r="C24" s="189"/>
      <c r="D24" s="190"/>
      <c r="E24" s="191"/>
      <c r="F24" s="190"/>
    </row>
    <row r="25" spans="1:6" ht="12.75">
      <c r="A25" s="23"/>
      <c r="B25" s="23"/>
      <c r="C25" s="189"/>
      <c r="D25" s="190"/>
      <c r="E25" s="191"/>
      <c r="F25" s="190"/>
    </row>
    <row r="26" spans="1:6" ht="12.75">
      <c r="A26" s="23"/>
      <c r="B26" s="23"/>
      <c r="C26" s="189"/>
      <c r="D26" s="190"/>
      <c r="E26" s="191"/>
      <c r="F26" s="190"/>
    </row>
    <row r="27" spans="1:6" ht="12.75">
      <c r="A27" s="23"/>
      <c r="B27" s="23"/>
      <c r="C27" s="189"/>
      <c r="D27" s="190"/>
      <c r="E27" s="191"/>
      <c r="F27" s="190"/>
    </row>
    <row r="28" spans="1:6" ht="12.75">
      <c r="A28" s="23"/>
      <c r="B28" s="23"/>
      <c r="C28" s="189"/>
      <c r="D28" s="190"/>
      <c r="E28" s="191"/>
      <c r="F28" s="190"/>
    </row>
    <row r="29" spans="1:6" ht="12.75">
      <c r="A29" s="23"/>
      <c r="B29" s="23"/>
      <c r="C29" s="189"/>
      <c r="D29" s="190"/>
      <c r="E29" s="191"/>
      <c r="F29" s="190"/>
    </row>
    <row r="30" spans="1:6" ht="12.75">
      <c r="A30" s="23"/>
      <c r="B30" s="23"/>
      <c r="C30" s="189"/>
      <c r="D30" s="190"/>
      <c r="E30" s="191"/>
      <c r="F30" s="190"/>
    </row>
    <row r="31" spans="1:6" ht="12.75">
      <c r="A31" s="23"/>
      <c r="B31" s="23"/>
      <c r="C31" s="189"/>
      <c r="D31" s="190"/>
      <c r="E31" s="191"/>
      <c r="F31" s="190"/>
    </row>
    <row r="32" spans="1:6" ht="12.75">
      <c r="A32" s="23"/>
      <c r="B32" s="23"/>
      <c r="C32" s="189"/>
      <c r="D32" s="190"/>
      <c r="E32" s="191"/>
      <c r="F32" s="190"/>
    </row>
    <row r="33" spans="1:6" ht="12.75">
      <c r="A33" s="23"/>
      <c r="B33" s="23"/>
      <c r="C33" s="189"/>
      <c r="D33" s="190"/>
      <c r="E33" s="191"/>
      <c r="F33" s="190"/>
    </row>
    <row r="34" spans="1:6" ht="12.75">
      <c r="A34" s="23"/>
      <c r="B34" s="23"/>
      <c r="C34" s="189"/>
      <c r="D34" s="190"/>
      <c r="E34" s="191"/>
      <c r="F34" s="190"/>
    </row>
    <row r="35" spans="1:6" ht="12.75">
      <c r="A35" s="23"/>
      <c r="B35" s="23"/>
      <c r="C35" s="189"/>
      <c r="D35" s="190"/>
      <c r="E35" s="191"/>
      <c r="F35" s="190"/>
    </row>
    <row r="36" spans="1:6" ht="12.75">
      <c r="A36" s="23"/>
      <c r="B36" s="23"/>
      <c r="C36" s="189"/>
      <c r="D36" s="190"/>
      <c r="E36" s="191"/>
      <c r="F36" s="190"/>
    </row>
    <row r="37" spans="1:6" ht="12.75">
      <c r="A37" s="23"/>
      <c r="B37" s="23"/>
      <c r="C37" s="189"/>
      <c r="D37" s="190"/>
      <c r="E37" s="191"/>
      <c r="F37" s="190"/>
    </row>
    <row r="38" spans="1:6" ht="12.75">
      <c r="A38" s="23"/>
      <c r="B38" s="23"/>
      <c r="C38" s="189"/>
      <c r="D38" s="190"/>
      <c r="E38" s="191"/>
      <c r="F38" s="190"/>
    </row>
    <row r="39" spans="1:6" ht="12.75">
      <c r="A39" s="23"/>
      <c r="B39" s="23"/>
      <c r="C39" s="189"/>
      <c r="D39" s="190"/>
      <c r="E39" s="191"/>
      <c r="F39" s="190"/>
    </row>
    <row r="40" spans="1:6" ht="12.75">
      <c r="A40" s="23"/>
      <c r="B40" s="23"/>
      <c r="C40" s="189"/>
      <c r="D40" s="190"/>
      <c r="E40" s="191"/>
      <c r="F40" s="190"/>
    </row>
    <row r="41" spans="1:6" ht="12.75">
      <c r="A41" s="23"/>
      <c r="B41" s="23"/>
      <c r="C41" s="189"/>
      <c r="D41" s="190"/>
      <c r="E41" s="191"/>
      <c r="F41" s="190"/>
    </row>
    <row r="42" spans="1:6" ht="12.75">
      <c r="A42" s="23"/>
      <c r="B42" s="23"/>
      <c r="C42" s="189"/>
      <c r="D42" s="190"/>
      <c r="E42" s="191"/>
      <c r="F42" s="190"/>
    </row>
    <row r="43" spans="1:6" ht="12.75">
      <c r="A43" s="23"/>
      <c r="B43" s="23"/>
      <c r="C43" s="189"/>
      <c r="D43" s="190"/>
      <c r="E43" s="191"/>
      <c r="F43" s="190"/>
    </row>
    <row r="44" spans="1:6" ht="12.75">
      <c r="A44" s="23"/>
      <c r="B44" s="23"/>
      <c r="C44" s="189"/>
      <c r="D44" s="190"/>
      <c r="E44" s="191"/>
      <c r="F44" s="190"/>
    </row>
    <row r="45" spans="1:6" ht="12.75">
      <c r="A45" s="23"/>
      <c r="B45" s="23"/>
      <c r="C45" s="189"/>
      <c r="D45" s="190"/>
      <c r="E45" s="191"/>
      <c r="F45" s="190"/>
    </row>
    <row r="46" spans="1:6" ht="12.75">
      <c r="A46" s="23"/>
      <c r="B46" s="23"/>
      <c r="C46" s="189"/>
      <c r="D46" s="190"/>
      <c r="E46" s="191"/>
      <c r="F46" s="190"/>
    </row>
    <row r="47" spans="1:6" ht="12.75">
      <c r="A47" s="23"/>
      <c r="B47" s="23"/>
      <c r="C47" s="189"/>
      <c r="D47" s="190"/>
      <c r="E47" s="191"/>
      <c r="F47" s="190"/>
    </row>
    <row r="48" spans="1:6" ht="12.75">
      <c r="A48" s="23"/>
      <c r="B48" s="23"/>
      <c r="C48" s="189"/>
      <c r="D48" s="190"/>
      <c r="E48" s="191"/>
      <c r="F48" s="190"/>
    </row>
    <row r="49" spans="1:6" ht="12.75">
      <c r="A49" s="23"/>
      <c r="B49" s="23"/>
      <c r="C49" s="189"/>
      <c r="D49" s="190"/>
      <c r="E49" s="191"/>
      <c r="F49" s="190"/>
    </row>
    <row r="50" spans="1:6" ht="12.75">
      <c r="A50" s="23"/>
      <c r="B50" s="23"/>
      <c r="C50" s="189"/>
      <c r="D50" s="190"/>
      <c r="E50" s="191"/>
      <c r="F50" s="190"/>
    </row>
    <row r="51" spans="1:6" ht="12.75">
      <c r="A51" s="23"/>
      <c r="B51" s="23"/>
      <c r="C51" s="23"/>
      <c r="D51" s="86"/>
      <c r="E51" s="193"/>
      <c r="F51" s="190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86"/>
      <c r="C53" s="36"/>
      <c r="D53" s="23"/>
      <c r="E53" s="23"/>
      <c r="F53" s="23"/>
    </row>
    <row r="54" spans="1:6" ht="12.75">
      <c r="A54" s="23"/>
      <c r="B54" s="23"/>
      <c r="C54" s="86"/>
      <c r="D54" s="86"/>
      <c r="E54" s="86"/>
      <c r="F54" s="86"/>
    </row>
    <row r="55" spans="1:6" ht="12.75">
      <c r="A55" s="23"/>
      <c r="B55" s="23"/>
      <c r="C55" s="189"/>
      <c r="D55" s="190"/>
      <c r="E55" s="191"/>
      <c r="F55" s="190"/>
    </row>
    <row r="56" spans="1:6" ht="12.75">
      <c r="A56" s="23"/>
      <c r="B56" s="23"/>
      <c r="C56" s="189"/>
      <c r="D56" s="190"/>
      <c r="E56" s="191"/>
      <c r="F56" s="190"/>
    </row>
    <row r="57" spans="1:6" ht="12.75">
      <c r="A57" s="23"/>
      <c r="B57" s="23"/>
      <c r="C57" s="189"/>
      <c r="D57" s="190"/>
      <c r="E57" s="191"/>
      <c r="F57" s="190"/>
    </row>
    <row r="58" spans="1:6" ht="12.75">
      <c r="A58" s="23"/>
      <c r="B58" s="23"/>
      <c r="C58" s="189"/>
      <c r="D58" s="190"/>
      <c r="E58" s="191"/>
      <c r="F58" s="190"/>
    </row>
    <row r="59" spans="1:6" ht="12.75">
      <c r="A59" s="23"/>
      <c r="B59" s="23"/>
      <c r="C59" s="189"/>
      <c r="D59" s="190"/>
      <c r="E59" s="191"/>
      <c r="F59" s="190"/>
    </row>
    <row r="60" spans="1:6" ht="12.75">
      <c r="A60" s="23"/>
      <c r="B60" s="23"/>
      <c r="C60" s="189"/>
      <c r="D60" s="190"/>
      <c r="E60" s="191"/>
      <c r="F60" s="190"/>
    </row>
    <row r="61" spans="1:6" ht="12.75">
      <c r="A61" s="23"/>
      <c r="B61" s="23"/>
      <c r="C61" s="189"/>
      <c r="D61" s="190"/>
      <c r="E61" s="191"/>
      <c r="F61" s="190"/>
    </row>
    <row r="62" spans="1:6" ht="12.75">
      <c r="A62" s="23"/>
      <c r="B62" s="23"/>
      <c r="C62" s="189"/>
      <c r="D62" s="190"/>
      <c r="E62" s="191"/>
      <c r="F62" s="190"/>
    </row>
    <row r="63" spans="1:6" ht="12.75">
      <c r="A63" s="23"/>
      <c r="B63" s="23"/>
      <c r="C63" s="189"/>
      <c r="D63" s="190"/>
      <c r="E63" s="191"/>
      <c r="F63" s="190"/>
    </row>
    <row r="64" spans="1:6" ht="12.75">
      <c r="A64" s="23"/>
      <c r="B64" s="23"/>
      <c r="C64" s="189"/>
      <c r="D64" s="190"/>
      <c r="E64" s="191"/>
      <c r="F64" s="190"/>
    </row>
    <row r="65" spans="1:6" ht="12.75">
      <c r="A65" s="23"/>
      <c r="B65" s="23"/>
      <c r="C65" s="189"/>
      <c r="D65" s="190"/>
      <c r="E65" s="191"/>
      <c r="F65" s="190"/>
    </row>
    <row r="66" spans="1:6" ht="12.75">
      <c r="A66" s="23"/>
      <c r="B66" s="23"/>
      <c r="C66" s="189"/>
      <c r="D66" s="190"/>
      <c r="E66" s="191"/>
      <c r="F66" s="190"/>
    </row>
    <row r="67" spans="1:6" ht="12.75">
      <c r="A67" s="23"/>
      <c r="B67" s="23"/>
      <c r="C67" s="189"/>
      <c r="D67" s="190"/>
      <c r="E67" s="191"/>
      <c r="F67" s="190"/>
    </row>
    <row r="68" spans="1:6" ht="12.75">
      <c r="A68" s="23"/>
      <c r="B68" s="23"/>
      <c r="C68" s="189"/>
      <c r="D68" s="190"/>
      <c r="E68" s="191"/>
      <c r="F68" s="190"/>
    </row>
    <row r="69" spans="1:6" ht="12.75">
      <c r="A69" s="23"/>
      <c r="B69" s="23"/>
      <c r="C69" s="189"/>
      <c r="D69" s="190"/>
      <c r="E69" s="191"/>
      <c r="F69" s="190"/>
    </row>
    <row r="70" spans="1:6" ht="12.75">
      <c r="A70" s="23"/>
      <c r="B70" s="23"/>
      <c r="C70" s="189"/>
      <c r="D70" s="190"/>
      <c r="E70" s="191"/>
      <c r="F70" s="190"/>
    </row>
    <row r="71" spans="1:6" ht="12.75">
      <c r="A71" s="23"/>
      <c r="B71" s="23"/>
      <c r="C71" s="189"/>
      <c r="D71" s="190"/>
      <c r="E71" s="191"/>
      <c r="F71" s="190"/>
    </row>
    <row r="72" spans="1:6" ht="12.75">
      <c r="A72" s="23"/>
      <c r="B72" s="23"/>
      <c r="C72" s="189"/>
      <c r="D72" s="190"/>
      <c r="E72" s="191"/>
      <c r="F72" s="190"/>
    </row>
    <row r="73" spans="1:6" ht="12.75">
      <c r="A73" s="23"/>
      <c r="B73" s="23"/>
      <c r="C73" s="189"/>
      <c r="D73" s="190"/>
      <c r="E73" s="191"/>
      <c r="F73" s="190"/>
    </row>
    <row r="74" spans="1:6" ht="12.75">
      <c r="A74" s="23"/>
      <c r="B74" s="23"/>
      <c r="C74" s="189"/>
      <c r="D74" s="190"/>
      <c r="E74" s="191"/>
      <c r="F74" s="190"/>
    </row>
    <row r="75" spans="1:6" ht="12.75">
      <c r="A75" s="23"/>
      <c r="B75" s="23"/>
      <c r="C75" s="189"/>
      <c r="D75" s="190"/>
      <c r="E75" s="191"/>
      <c r="F75" s="190"/>
    </row>
    <row r="76" spans="1:6" ht="12.75">
      <c r="A76" s="23"/>
      <c r="B76" s="23"/>
      <c r="C76" s="189"/>
      <c r="D76" s="190"/>
      <c r="E76" s="191"/>
      <c r="F76" s="190"/>
    </row>
    <row r="77" spans="1:6" ht="12.75">
      <c r="A77" s="23"/>
      <c r="B77" s="23"/>
      <c r="C77" s="189"/>
      <c r="D77" s="190"/>
      <c r="E77" s="191"/>
      <c r="F77" s="190"/>
    </row>
    <row r="78" spans="1:6" ht="12.75">
      <c r="A78" s="23"/>
      <c r="B78" s="23"/>
      <c r="C78" s="189"/>
      <c r="D78" s="190"/>
      <c r="E78" s="191"/>
      <c r="F78" s="190"/>
    </row>
    <row r="79" spans="1:6" ht="12.75">
      <c r="A79" s="23"/>
      <c r="B79" s="23"/>
      <c r="C79" s="189"/>
      <c r="D79" s="190"/>
      <c r="E79" s="191"/>
      <c r="F79" s="190"/>
    </row>
    <row r="80" spans="1:6" ht="12.75">
      <c r="A80" s="23"/>
      <c r="B80" s="23"/>
      <c r="C80" s="189"/>
      <c r="D80" s="190"/>
      <c r="E80" s="191"/>
      <c r="F80" s="190"/>
    </row>
    <row r="81" spans="1:6" ht="12.75">
      <c r="A81" s="23"/>
      <c r="B81" s="23"/>
      <c r="C81" s="189"/>
      <c r="D81" s="190"/>
      <c r="E81" s="191"/>
      <c r="F81" s="190"/>
    </row>
    <row r="82" spans="1:6" ht="12.75">
      <c r="A82" s="23"/>
      <c r="B82" s="23"/>
      <c r="C82" s="189"/>
      <c r="D82" s="86"/>
      <c r="E82" s="193"/>
      <c r="F82" s="190"/>
    </row>
    <row r="83" spans="1:6" ht="12.75">
      <c r="A83" s="23"/>
      <c r="B83" s="23"/>
      <c r="C83" s="189"/>
      <c r="D83" s="190"/>
      <c r="E83" s="191"/>
      <c r="F83" s="190"/>
    </row>
    <row r="84" spans="1:6" ht="12.75">
      <c r="A84" s="23"/>
      <c r="B84" s="23"/>
      <c r="C84" s="189"/>
      <c r="D84" s="86"/>
      <c r="E84" s="193"/>
      <c r="F84" s="190"/>
    </row>
    <row r="85" spans="1:6" ht="12.75">
      <c r="A85" s="23"/>
      <c r="B85" s="23"/>
      <c r="C85" s="189"/>
      <c r="D85" s="190"/>
      <c r="E85" s="191"/>
      <c r="F85" s="190"/>
    </row>
    <row r="86" spans="1:6" ht="12.75">
      <c r="A86" s="23"/>
      <c r="B86" s="23"/>
      <c r="C86" s="189"/>
      <c r="D86" s="190"/>
      <c r="E86" s="191"/>
      <c r="F86" s="190"/>
    </row>
    <row r="87" spans="1:6" ht="12.75">
      <c r="A87" s="23"/>
      <c r="B87" s="23"/>
      <c r="C87" s="189"/>
      <c r="D87" s="190"/>
      <c r="E87" s="191"/>
      <c r="F87" s="190"/>
    </row>
    <row r="88" spans="1:6" ht="12.75">
      <c r="A88" s="23"/>
      <c r="B88" s="23"/>
      <c r="C88" s="189"/>
      <c r="D88" s="190"/>
      <c r="E88" s="23"/>
      <c r="F88" s="190"/>
    </row>
    <row r="89" spans="1:6" ht="12.75">
      <c r="A89" s="23"/>
      <c r="B89" s="23"/>
      <c r="C89" s="189"/>
      <c r="D89" s="190"/>
      <c r="E89" s="23"/>
      <c r="F89" s="190"/>
    </row>
    <row r="90" spans="1:6" ht="12.75">
      <c r="A90" s="23"/>
      <c r="B90" s="23"/>
      <c r="C90" s="189"/>
      <c r="D90" s="190"/>
      <c r="E90" s="23"/>
      <c r="F90" s="190"/>
    </row>
    <row r="91" spans="1:6" ht="12.75">
      <c r="A91" s="23"/>
      <c r="B91" s="23"/>
      <c r="C91" s="189"/>
      <c r="D91" s="190"/>
      <c r="E91" s="23"/>
      <c r="F91" s="190"/>
    </row>
    <row r="92" spans="1:6" ht="12.75">
      <c r="A92" s="23"/>
      <c r="B92" s="23"/>
      <c r="C92" s="189"/>
      <c r="D92" s="190"/>
      <c r="E92" s="23"/>
      <c r="F92" s="190"/>
    </row>
    <row r="93" spans="1:6" ht="12.75">
      <c r="A93" s="23"/>
      <c r="B93" s="23"/>
      <c r="C93" s="189"/>
      <c r="D93" s="190"/>
      <c r="E93" s="23"/>
      <c r="F93" s="190"/>
    </row>
    <row r="94" spans="1:6" ht="12.75">
      <c r="A94" s="23"/>
      <c r="B94" s="23"/>
      <c r="C94" s="189"/>
      <c r="D94" s="190"/>
      <c r="E94" s="23"/>
      <c r="F94" s="190"/>
    </row>
    <row r="95" spans="1:6" ht="12.75">
      <c r="A95" s="23"/>
      <c r="B95" s="23"/>
      <c r="C95" s="189"/>
      <c r="D95" s="190"/>
      <c r="E95" s="23"/>
      <c r="F95" s="190"/>
    </row>
    <row r="96" spans="1:6" ht="12.75">
      <c r="A96" s="23"/>
      <c r="B96" s="23"/>
      <c r="C96" s="189"/>
      <c r="D96" s="190"/>
      <c r="E96" s="23"/>
      <c r="F96" s="190"/>
    </row>
    <row r="97" spans="1:6" ht="12.75">
      <c r="A97" s="23"/>
      <c r="B97" s="23"/>
      <c r="C97" s="189"/>
      <c r="D97" s="190"/>
      <c r="E97" s="23"/>
      <c r="F97" s="190"/>
    </row>
    <row r="98" spans="1:6" ht="12.75">
      <c r="A98" s="23"/>
      <c r="B98" s="23"/>
      <c r="C98" s="189"/>
      <c r="D98" s="190"/>
      <c r="E98" s="23"/>
      <c r="F98" s="190"/>
    </row>
    <row r="99" spans="1:6" ht="12.75">
      <c r="A99" s="23"/>
      <c r="B99" s="23"/>
      <c r="C99" s="189"/>
      <c r="D99" s="190"/>
      <c r="E99" s="23"/>
      <c r="F99" s="190"/>
    </row>
    <row r="100" spans="1:6" ht="12.75">
      <c r="A100" s="23"/>
      <c r="B100" s="23"/>
      <c r="C100" s="189"/>
      <c r="D100" s="190"/>
      <c r="E100" s="23"/>
      <c r="F100" s="190"/>
    </row>
    <row r="101" spans="1:6" ht="12.75">
      <c r="A101" s="23"/>
      <c r="B101" s="23"/>
      <c r="C101" s="189"/>
      <c r="D101" s="190"/>
      <c r="E101" s="23"/>
      <c r="F101" s="190"/>
    </row>
    <row r="102" spans="1:6" ht="12.75">
      <c r="A102" s="23"/>
      <c r="B102" s="23"/>
      <c r="C102" s="189"/>
      <c r="D102" s="190"/>
      <c r="E102" s="23"/>
      <c r="F102" s="190"/>
    </row>
    <row r="103" spans="1:6" ht="12.75">
      <c r="A103" s="23"/>
      <c r="B103" s="23"/>
      <c r="C103" s="189"/>
      <c r="D103" s="190"/>
      <c r="E103" s="23"/>
      <c r="F103" s="190"/>
    </row>
    <row r="104" spans="1:6" ht="12.75">
      <c r="A104" s="23"/>
      <c r="B104" s="23"/>
      <c r="C104" s="189"/>
      <c r="D104" s="190"/>
      <c r="E104" s="23"/>
      <c r="F104" s="190"/>
    </row>
    <row r="105" spans="1:6" ht="12.75">
      <c r="A105" s="23"/>
      <c r="B105" s="23"/>
      <c r="C105" s="189"/>
      <c r="D105" s="190"/>
      <c r="E105" s="23"/>
      <c r="F105" s="190"/>
    </row>
    <row r="106" spans="1:6" ht="12.75">
      <c r="A106" s="23"/>
      <c r="B106" s="23"/>
      <c r="C106" s="189"/>
      <c r="D106" s="190"/>
      <c r="E106" s="23"/>
      <c r="F106" s="190"/>
    </row>
    <row r="107" spans="1:6" ht="12.75">
      <c r="A107" s="23"/>
      <c r="B107" s="23"/>
      <c r="C107" s="189"/>
      <c r="D107" s="190"/>
      <c r="E107" s="23"/>
      <c r="F107" s="190"/>
    </row>
    <row r="108" spans="1:6" ht="12.75">
      <c r="A108" s="23"/>
      <c r="B108" s="23"/>
      <c r="C108" s="189"/>
      <c r="D108" s="190"/>
      <c r="E108" s="23"/>
      <c r="F108" s="190"/>
    </row>
    <row r="109" spans="1:6" ht="12.75">
      <c r="A109" s="23"/>
      <c r="B109" s="23"/>
      <c r="C109" s="189"/>
      <c r="D109" s="190"/>
      <c r="E109" s="23"/>
      <c r="F109" s="190"/>
    </row>
    <row r="110" spans="3:6" ht="12.75">
      <c r="C110" s="85"/>
      <c r="D110" s="84"/>
      <c r="F110" s="84"/>
    </row>
    <row r="111" spans="3:6" ht="12.75">
      <c r="C111" s="85"/>
      <c r="D111" s="84"/>
      <c r="F111" s="84"/>
    </row>
    <row r="112" spans="3:6" ht="12.75">
      <c r="C112" s="85"/>
      <c r="D112" s="84"/>
      <c r="F112" s="84"/>
    </row>
    <row r="113" spans="3:6" ht="12.75">
      <c r="C113" s="85"/>
      <c r="D113" s="84"/>
      <c r="F113" s="84"/>
    </row>
    <row r="114" spans="3:6" ht="12.75">
      <c r="C114" s="85"/>
      <c r="D114" s="84"/>
      <c r="F114" s="84"/>
    </row>
    <row r="115" spans="3:6" ht="12.75">
      <c r="C115" s="85"/>
      <c r="D115" s="84"/>
      <c r="F115" s="84"/>
    </row>
    <row r="116" spans="3:6" ht="12.75">
      <c r="C116" s="85"/>
      <c r="D116" s="84"/>
      <c r="F116" s="84"/>
    </row>
    <row r="117" spans="3:6" ht="12.75">
      <c r="C117" s="85"/>
      <c r="D117" s="84"/>
      <c r="F117" s="84"/>
    </row>
    <row r="118" spans="3:6" ht="12.75">
      <c r="C118" s="85"/>
      <c r="D118" s="84"/>
      <c r="F118" s="84"/>
    </row>
    <row r="119" spans="3:6" ht="12.75">
      <c r="C119" s="85"/>
      <c r="D119" s="84"/>
      <c r="F119" s="84"/>
    </row>
    <row r="120" spans="3:6" ht="12.75">
      <c r="C120" s="85"/>
      <c r="D120" s="84"/>
      <c r="F120" s="84"/>
    </row>
    <row r="121" spans="3:6" ht="12.75">
      <c r="C121" s="85"/>
      <c r="D121" s="84"/>
      <c r="F121" s="84"/>
    </row>
    <row r="122" spans="3:6" ht="12.75">
      <c r="C122" s="85"/>
      <c r="D122" s="84"/>
      <c r="F122" s="84"/>
    </row>
    <row r="123" spans="3:6" ht="12.75">
      <c r="C123" s="85"/>
      <c r="D123" s="84"/>
      <c r="F123" s="84"/>
    </row>
    <row r="124" spans="3:6" ht="12.75">
      <c r="C124" s="85"/>
      <c r="D124" s="84"/>
      <c r="F124" s="84"/>
    </row>
    <row r="125" spans="3:6" ht="12.75">
      <c r="C125" s="85"/>
      <c r="D125" s="84"/>
      <c r="F125" s="84"/>
    </row>
    <row r="126" spans="3:6" ht="12.75">
      <c r="C126" s="85"/>
      <c r="D126" s="84"/>
      <c r="F126" s="84"/>
    </row>
    <row r="127" spans="3:6" ht="12.75">
      <c r="C127" s="85"/>
      <c r="D127" s="84"/>
      <c r="F127" s="84"/>
    </row>
    <row r="128" spans="3:6" ht="12.75">
      <c r="C128" s="85"/>
      <c r="D128" s="84"/>
      <c r="F128" s="84"/>
    </row>
    <row r="129" spans="3:6" ht="12.75">
      <c r="C129" s="85"/>
      <c r="D129" s="84"/>
      <c r="F129" s="84"/>
    </row>
    <row r="130" spans="3:6" ht="12.75">
      <c r="C130" s="85"/>
      <c r="D130" s="84"/>
      <c r="F130" s="84"/>
    </row>
    <row r="131" spans="3:6" ht="12.75">
      <c r="C131" s="85"/>
      <c r="D131" s="84"/>
      <c r="F131" s="84"/>
    </row>
    <row r="132" spans="3:6" ht="12.75">
      <c r="C132" s="85"/>
      <c r="D132" s="84"/>
      <c r="F132" s="84"/>
    </row>
    <row r="133" spans="3:6" ht="12.75">
      <c r="C133" s="85"/>
      <c r="D133" s="84"/>
      <c r="F133" s="84"/>
    </row>
    <row r="134" spans="3:6" ht="12.75">
      <c r="C134" s="85"/>
      <c r="D134" s="84"/>
      <c r="F134" s="84"/>
    </row>
    <row r="135" spans="3:6" ht="12.75">
      <c r="C135" s="85"/>
      <c r="D135" s="84"/>
      <c r="F135" s="84"/>
    </row>
    <row r="136" spans="3:6" ht="12.75">
      <c r="C136" s="85"/>
      <c r="D136" s="84"/>
      <c r="F136" s="84"/>
    </row>
    <row r="137" spans="3:6" ht="12.75">
      <c r="C137" s="85"/>
      <c r="D137" s="84"/>
      <c r="F137" s="84"/>
    </row>
    <row r="138" spans="3:6" ht="12.75">
      <c r="C138" s="85"/>
      <c r="D138" s="84"/>
      <c r="F138" s="84"/>
    </row>
    <row r="139" spans="3:6" ht="12.75">
      <c r="C139" s="85"/>
      <c r="D139" s="84"/>
      <c r="F139" s="84"/>
    </row>
    <row r="140" spans="3:6" ht="12.75">
      <c r="C140" s="85"/>
      <c r="D140" s="84"/>
      <c r="F140" s="84"/>
    </row>
    <row r="141" spans="3:6" ht="12.75">
      <c r="C141" s="85"/>
      <c r="D141" s="84"/>
      <c r="F141" s="84"/>
    </row>
    <row r="142" spans="3:6" ht="12.75">
      <c r="C142" s="85"/>
      <c r="D142" s="84"/>
      <c r="F142" s="84"/>
    </row>
    <row r="143" spans="3:6" ht="12.75">
      <c r="C143" s="85"/>
      <c r="D143" s="84"/>
      <c r="F143" s="84"/>
    </row>
    <row r="144" spans="3:6" ht="12.75">
      <c r="C144" s="85"/>
      <c r="D144" s="84"/>
      <c r="F144" s="84"/>
    </row>
    <row r="145" spans="3:6" ht="12.75">
      <c r="C145" s="85"/>
      <c r="D145" s="84"/>
      <c r="F145" s="84"/>
    </row>
    <row r="146" spans="3:6" ht="12.75">
      <c r="C146" s="85"/>
      <c r="D146" s="84"/>
      <c r="F146" s="84"/>
    </row>
    <row r="147" spans="3:6" ht="12.75">
      <c r="C147" s="85"/>
      <c r="D147" s="84"/>
      <c r="F147" s="84"/>
    </row>
    <row r="148" spans="3:6" ht="12.75">
      <c r="C148" s="85"/>
      <c r="D148" s="84"/>
      <c r="F148" s="84"/>
    </row>
    <row r="149" spans="3:6" ht="12.75">
      <c r="C149" s="85"/>
      <c r="D149" s="84"/>
      <c r="F149" s="84"/>
    </row>
    <row r="150" spans="3:6" ht="12.75">
      <c r="C150" s="85"/>
      <c r="D150" s="84"/>
      <c r="F150" s="84"/>
    </row>
    <row r="151" spans="3:6" ht="12.75">
      <c r="C151" s="85"/>
      <c r="D151" s="84"/>
      <c r="F151" s="84"/>
    </row>
    <row r="152" spans="3:6" ht="12.75">
      <c r="C152" s="85"/>
      <c r="D152" s="84"/>
      <c r="F152" s="84"/>
    </row>
    <row r="153" spans="3:6" ht="12.75">
      <c r="C153" s="85"/>
      <c r="D153" s="84"/>
      <c r="F153" s="84"/>
    </row>
    <row r="154" spans="3:6" ht="12.75">
      <c r="C154" s="85"/>
      <c r="D154" s="84"/>
      <c r="F154" s="84"/>
    </row>
    <row r="155" spans="3:6" ht="12.75">
      <c r="C155" s="85"/>
      <c r="D155" s="84"/>
      <c r="F155" s="84"/>
    </row>
    <row r="156" spans="3:6" ht="12.75">
      <c r="C156" s="85"/>
      <c r="D156" s="84"/>
      <c r="F156" s="84"/>
    </row>
    <row r="157" spans="3:6" ht="12.75">
      <c r="C157" s="85"/>
      <c r="D157" s="84"/>
      <c r="F157" s="84"/>
    </row>
    <row r="158" spans="3:6" ht="12.75">
      <c r="C158" s="85"/>
      <c r="D158" s="84"/>
      <c r="F158" s="84"/>
    </row>
    <row r="159" spans="3:6" ht="12.75">
      <c r="C159" s="85"/>
      <c r="D159" s="84"/>
      <c r="F159" s="84"/>
    </row>
    <row r="160" spans="3:6" ht="12.75">
      <c r="C160" s="85"/>
      <c r="D160" s="84"/>
      <c r="F160" s="84"/>
    </row>
    <row r="161" spans="3:6" ht="12.75">
      <c r="C161" s="85"/>
      <c r="D161" s="84"/>
      <c r="F161" s="84"/>
    </row>
    <row r="162" spans="3:6" ht="12.75">
      <c r="C162" s="85"/>
      <c r="D162" s="84"/>
      <c r="F162" s="84"/>
    </row>
    <row r="163" spans="3:6" ht="12.75">
      <c r="C163" s="85"/>
      <c r="D163" s="84"/>
      <c r="F163" s="84"/>
    </row>
    <row r="164" spans="3:6" ht="12.75">
      <c r="C164" s="85"/>
      <c r="D164" s="84"/>
      <c r="F164" s="84"/>
    </row>
    <row r="165" spans="3:6" ht="12.75">
      <c r="C165" s="85"/>
      <c r="D165" s="84"/>
      <c r="F165" s="84"/>
    </row>
    <row r="166" spans="3:6" ht="12.75">
      <c r="C166" s="85"/>
      <c r="D166" s="84"/>
      <c r="F166" s="84"/>
    </row>
    <row r="167" spans="3:6" ht="12.75">
      <c r="C167" s="85"/>
      <c r="D167" s="84"/>
      <c r="F167" s="84"/>
    </row>
    <row r="168" spans="3:6" ht="12.75">
      <c r="C168" s="85"/>
      <c r="D168" s="84"/>
      <c r="F168" s="84"/>
    </row>
    <row r="169" spans="3:6" ht="12.75">
      <c r="C169" s="85"/>
      <c r="D169" s="84"/>
      <c r="F169" s="84"/>
    </row>
    <row r="170" spans="3:6" ht="12.75">
      <c r="C170" s="85"/>
      <c r="D170" s="84"/>
      <c r="F170" s="84"/>
    </row>
    <row r="171" spans="3:6" ht="12.75">
      <c r="C171" s="85"/>
      <c r="D171" s="84"/>
      <c r="F171" s="84"/>
    </row>
    <row r="172" spans="3:6" ht="12.75">
      <c r="C172" s="85"/>
      <c r="D172" s="84"/>
      <c r="F172" s="84"/>
    </row>
    <row r="173" spans="3:6" ht="12.75">
      <c r="C173" s="85"/>
      <c r="D173" s="84"/>
      <c r="F173" s="84"/>
    </row>
    <row r="174" spans="3:6" ht="12.75">
      <c r="C174" s="85"/>
      <c r="D174" s="84"/>
      <c r="F174" s="84"/>
    </row>
    <row r="175" spans="3:6" ht="12.75">
      <c r="C175" s="85"/>
      <c r="D175" s="84"/>
      <c r="F175" s="84"/>
    </row>
    <row r="176" spans="3:6" ht="12.75">
      <c r="C176" s="85"/>
      <c r="D176" s="84"/>
      <c r="F176" s="84"/>
    </row>
    <row r="177" spans="3:6" ht="12.75">
      <c r="C177" s="85"/>
      <c r="D177" s="84"/>
      <c r="F177" s="84"/>
    </row>
    <row r="178" spans="3:6" ht="12.75">
      <c r="C178" s="85"/>
      <c r="D178" s="84"/>
      <c r="F178" s="84"/>
    </row>
    <row r="179" spans="3:6" ht="12.75">
      <c r="C179" s="85"/>
      <c r="D179" s="84"/>
      <c r="F179" s="84"/>
    </row>
    <row r="180" spans="3:6" ht="12.75">
      <c r="C180" s="85"/>
      <c r="D180" s="84"/>
      <c r="F180" s="84"/>
    </row>
    <row r="181" spans="3:6" ht="12.75">
      <c r="C181" s="85"/>
      <c r="D181" s="84"/>
      <c r="F181" s="84"/>
    </row>
    <row r="182" spans="3:6" ht="12.75">
      <c r="C182" s="85"/>
      <c r="D182" s="84"/>
      <c r="F182" s="84"/>
    </row>
    <row r="183" spans="3:6" ht="12.75">
      <c r="C183" s="85"/>
      <c r="D183" s="84"/>
      <c r="F183" s="84"/>
    </row>
    <row r="184" spans="3:6" ht="12.75">
      <c r="C184" s="85"/>
      <c r="D184" s="84"/>
      <c r="F184" s="84"/>
    </row>
    <row r="185" spans="3:6" ht="12.75">
      <c r="C185" s="85"/>
      <c r="D185" s="84"/>
      <c r="F185" s="84"/>
    </row>
    <row r="186" spans="3:6" ht="12.75">
      <c r="C186" s="85"/>
      <c r="D186" s="84"/>
      <c r="F186" s="84"/>
    </row>
    <row r="187" spans="3:6" ht="12.75">
      <c r="C187" s="85"/>
      <c r="D187" s="84"/>
      <c r="F187" s="84"/>
    </row>
    <row r="188" spans="3:6" ht="12.75">
      <c r="C188" s="85"/>
      <c r="D188" s="84"/>
      <c r="F188" s="84"/>
    </row>
    <row r="189" spans="3:6" ht="12.75">
      <c r="C189" s="85"/>
      <c r="D189" s="84"/>
      <c r="F189" s="84"/>
    </row>
    <row r="190" spans="3:6" ht="12.75">
      <c r="C190" s="85"/>
      <c r="D190" s="84"/>
      <c r="F190" s="84"/>
    </row>
    <row r="191" spans="3:6" ht="12.75">
      <c r="C191" s="85"/>
      <c r="D191" s="84"/>
      <c r="F191" s="84"/>
    </row>
    <row r="192" spans="3:6" ht="12.75">
      <c r="C192" s="85"/>
      <c r="D192" s="84"/>
      <c r="F192" s="84"/>
    </row>
    <row r="193" spans="3:6" ht="12.75">
      <c r="C193" s="85"/>
      <c r="D193" s="84"/>
      <c r="F193" s="84"/>
    </row>
    <row r="194" spans="3:6" ht="12.75">
      <c r="C194" s="85"/>
      <c r="D194" s="84"/>
      <c r="F194" s="84"/>
    </row>
    <row r="195" spans="3:6" ht="12.75">
      <c r="C195" s="85"/>
      <c r="D195" s="84"/>
      <c r="F195" s="84"/>
    </row>
    <row r="196" spans="3:6" ht="12.75">
      <c r="C196" s="85"/>
      <c r="D196" s="84"/>
      <c r="F196" s="84"/>
    </row>
    <row r="197" spans="3:6" ht="12.75">
      <c r="C197" s="85"/>
      <c r="D197" s="84"/>
      <c r="F197" s="84"/>
    </row>
    <row r="198" spans="3:6" ht="12.75">
      <c r="C198" s="85"/>
      <c r="D198" s="84"/>
      <c r="F198" s="84"/>
    </row>
    <row r="199" spans="3:6" ht="12.75">
      <c r="C199" s="85"/>
      <c r="D199" s="84"/>
      <c r="F199" s="84"/>
    </row>
    <row r="200" spans="3:6" ht="12.75">
      <c r="C200" s="85"/>
      <c r="D200" s="84"/>
      <c r="F200" s="84"/>
    </row>
    <row r="201" spans="3:6" ht="12.75">
      <c r="C201" s="85"/>
      <c r="D201" s="84"/>
      <c r="F201" s="84"/>
    </row>
    <row r="202" spans="3:6" ht="12.75">
      <c r="C202" s="85"/>
      <c r="D202" s="84"/>
      <c r="F202" s="84"/>
    </row>
    <row r="203" spans="3:6" ht="12.75">
      <c r="C203" s="85"/>
      <c r="D203" s="84"/>
      <c r="F203" s="84"/>
    </row>
    <row r="204" spans="3:6" ht="12.75">
      <c r="C204" s="85"/>
      <c r="D204" s="84"/>
      <c r="F204" s="84"/>
    </row>
    <row r="205" spans="3:6" ht="12.75">
      <c r="C205" s="85"/>
      <c r="D205" s="84"/>
      <c r="F205" s="84"/>
    </row>
    <row r="206" spans="3:6" ht="12.75">
      <c r="C206" s="85"/>
      <c r="D206" s="84"/>
      <c r="F206" s="84"/>
    </row>
    <row r="207" spans="3:6" ht="12.75">
      <c r="C207" s="85"/>
      <c r="D207" s="84"/>
      <c r="F207" s="84"/>
    </row>
    <row r="208" spans="3:6" ht="12.75">
      <c r="C208" s="85"/>
      <c r="D208" s="84"/>
      <c r="F208" s="84"/>
    </row>
    <row r="209" spans="3:6" ht="12.75">
      <c r="C209" s="85"/>
      <c r="D209" s="84"/>
      <c r="F209" s="84"/>
    </row>
    <row r="210" spans="3:6" ht="12.75">
      <c r="C210" s="85"/>
      <c r="D210" s="84"/>
      <c r="F210" s="84"/>
    </row>
    <row r="211" spans="3:6" ht="12.75">
      <c r="C211" s="85"/>
      <c r="D211" s="84"/>
      <c r="F211" s="84"/>
    </row>
    <row r="212" spans="3:6" ht="12.75">
      <c r="C212" s="85"/>
      <c r="D212" s="84"/>
      <c r="F212" s="84"/>
    </row>
    <row r="213" spans="3:6" ht="12.75">
      <c r="C213" s="85"/>
      <c r="D213" s="84"/>
      <c r="F213" s="84"/>
    </row>
    <row r="214" spans="3:6" ht="12.75">
      <c r="C214" s="85"/>
      <c r="D214" s="84"/>
      <c r="F214" s="84"/>
    </row>
    <row r="215" spans="3:6" ht="12.75">
      <c r="C215" s="85"/>
      <c r="D215" s="84"/>
      <c r="F215" s="84"/>
    </row>
    <row r="216" spans="3:6" ht="12.75">
      <c r="C216" s="85"/>
      <c r="D216" s="84"/>
      <c r="F216" s="84"/>
    </row>
    <row r="217" spans="3:6" ht="12.75">
      <c r="C217" s="85"/>
      <c r="D217" s="84"/>
      <c r="F217" s="84"/>
    </row>
    <row r="218" spans="3:6" ht="12.75">
      <c r="C218" s="85"/>
      <c r="D218" s="84"/>
      <c r="F218" s="84"/>
    </row>
    <row r="219" spans="3:6" ht="12.75">
      <c r="C219" s="85"/>
      <c r="D219" s="84"/>
      <c r="F219" s="84"/>
    </row>
    <row r="220" spans="3:6" ht="12.75">
      <c r="C220" s="85"/>
      <c r="D220" s="84"/>
      <c r="F220" s="84"/>
    </row>
    <row r="221" spans="3:6" ht="12.75">
      <c r="C221" s="85"/>
      <c r="D221" s="84"/>
      <c r="F221" s="84"/>
    </row>
    <row r="222" spans="3:6" ht="12.75">
      <c r="C222" s="85"/>
      <c r="D222" s="84"/>
      <c r="F222" s="84"/>
    </row>
    <row r="223" spans="3:6" ht="12.75">
      <c r="C223" s="85"/>
      <c r="D223" s="84"/>
      <c r="F223" s="84"/>
    </row>
    <row r="224" spans="3:6" ht="12.75">
      <c r="C224" s="85"/>
      <c r="D224" s="84"/>
      <c r="F224" s="84"/>
    </row>
    <row r="225" spans="3:6" ht="12.75">
      <c r="C225" s="85"/>
      <c r="D225" s="84"/>
      <c r="F225" s="84"/>
    </row>
    <row r="226" spans="3:6" ht="12.75">
      <c r="C226" s="85"/>
      <c r="D226" s="84"/>
      <c r="F226" s="84"/>
    </row>
    <row r="227" spans="3:6" ht="12.75">
      <c r="C227" s="85"/>
      <c r="D227" s="84"/>
      <c r="F227" s="84"/>
    </row>
    <row r="228" spans="3:6" ht="12.75">
      <c r="C228" s="85"/>
      <c r="D228" s="84"/>
      <c r="F228" s="84"/>
    </row>
    <row r="229" spans="3:6" ht="12.75">
      <c r="C229" s="85"/>
      <c r="D229" s="84"/>
      <c r="F229" s="84"/>
    </row>
    <row r="230" spans="3:6" ht="12.75">
      <c r="C230" s="85"/>
      <c r="D230" s="84"/>
      <c r="F230" s="84"/>
    </row>
    <row r="231" spans="3:6" ht="12.75">
      <c r="C231" s="85"/>
      <c r="D231" s="84"/>
      <c r="F231" s="84"/>
    </row>
    <row r="232" spans="3:6" ht="12.75">
      <c r="C232" s="85"/>
      <c r="D232" s="84"/>
      <c r="F232" s="84"/>
    </row>
    <row r="233" spans="3:6" ht="12.75">
      <c r="C233" s="85"/>
      <c r="D233" s="84"/>
      <c r="F233" s="84"/>
    </row>
    <row r="234" spans="3:6" ht="12.75">
      <c r="C234" s="85"/>
      <c r="D234" s="84"/>
      <c r="F234" s="84"/>
    </row>
    <row r="235" spans="3:6" ht="12.75">
      <c r="C235" s="85"/>
      <c r="D235" s="84"/>
      <c r="F235" s="84"/>
    </row>
    <row r="236" spans="3:6" ht="12.75">
      <c r="C236" s="85"/>
      <c r="D236" s="84"/>
      <c r="F236" s="84"/>
    </row>
    <row r="237" spans="3:6" ht="12.75">
      <c r="C237" s="85"/>
      <c r="D237" s="84"/>
      <c r="F237" s="84"/>
    </row>
    <row r="238" spans="3:6" ht="12.75">
      <c r="C238" s="85"/>
      <c r="D238" s="84"/>
      <c r="F238" s="84"/>
    </row>
    <row r="239" spans="3:6" ht="12.75">
      <c r="C239" s="85"/>
      <c r="D239" s="84"/>
      <c r="F239" s="84"/>
    </row>
    <row r="240" spans="3:6" ht="12.75">
      <c r="C240" s="85"/>
      <c r="D240" s="84"/>
      <c r="F240" s="84"/>
    </row>
    <row r="241" spans="3:6" ht="12.75">
      <c r="C241" s="85"/>
      <c r="D241" s="84"/>
      <c r="F241" s="84"/>
    </row>
    <row r="242" spans="3:6" ht="12.75">
      <c r="C242" s="85"/>
      <c r="D242" s="84"/>
      <c r="F242" s="84"/>
    </row>
    <row r="243" spans="3:6" ht="12.75">
      <c r="C243" s="85"/>
      <c r="D243" s="84"/>
      <c r="F243" s="84"/>
    </row>
    <row r="244" spans="3:6" ht="12.75">
      <c r="C244" s="85"/>
      <c r="D244" s="84"/>
      <c r="F244" s="84"/>
    </row>
    <row r="245" spans="3:6" ht="12.75">
      <c r="C245" s="85"/>
      <c r="D245" s="84"/>
      <c r="F245" s="84"/>
    </row>
    <row r="246" spans="3:6" ht="12.75">
      <c r="C246" s="85"/>
      <c r="D246" s="84"/>
      <c r="F246" s="84"/>
    </row>
    <row r="247" spans="3:6" ht="12.75">
      <c r="C247" s="85"/>
      <c r="D247" s="84"/>
      <c r="F247" s="84"/>
    </row>
    <row r="248" spans="3:6" ht="12.75">
      <c r="C248" s="85"/>
      <c r="D248" s="84"/>
      <c r="F248" s="84"/>
    </row>
    <row r="249" spans="3:6" ht="12.75">
      <c r="C249" s="85"/>
      <c r="D249" s="84"/>
      <c r="F249" s="84"/>
    </row>
    <row r="250" spans="3:6" ht="12.75">
      <c r="C250" s="85"/>
      <c r="D250" s="84"/>
      <c r="F250" s="84"/>
    </row>
    <row r="251" spans="3:6" ht="12.75">
      <c r="C251" s="85"/>
      <c r="D251" s="84"/>
      <c r="F251" s="84"/>
    </row>
    <row r="252" spans="3:6" ht="12.75">
      <c r="C252" s="85"/>
      <c r="D252" s="84"/>
      <c r="F252" s="84"/>
    </row>
    <row r="253" spans="3:6" ht="12.75">
      <c r="C253" s="85"/>
      <c r="D253" s="84"/>
      <c r="F253" s="84"/>
    </row>
    <row r="254" spans="3:6" ht="12.75">
      <c r="C254" s="85"/>
      <c r="D254" s="84"/>
      <c r="F254" s="84"/>
    </row>
    <row r="255" spans="3:6" ht="12.75">
      <c r="C255" s="85"/>
      <c r="D255" s="84"/>
      <c r="F255" s="84"/>
    </row>
    <row r="256" spans="3:6" ht="12.75">
      <c r="C256" s="85"/>
      <c r="D256" s="84"/>
      <c r="F256" s="84"/>
    </row>
    <row r="257" spans="3:6" ht="12.75">
      <c r="C257" s="85"/>
      <c r="D257" s="84"/>
      <c r="F257" s="84"/>
    </row>
    <row r="258" spans="3:6" ht="12.75">
      <c r="C258" s="85"/>
      <c r="D258" s="84"/>
      <c r="F258" s="84"/>
    </row>
    <row r="259" spans="3:6" ht="12.75">
      <c r="C259" s="85"/>
      <c r="D259" s="84"/>
      <c r="F259" s="84"/>
    </row>
    <row r="260" spans="3:6" ht="12.75">
      <c r="C260" s="85"/>
      <c r="D260" s="84"/>
      <c r="F260" s="84"/>
    </row>
    <row r="261" spans="3:6" ht="12.75">
      <c r="C261" s="85"/>
      <c r="D261" s="84"/>
      <c r="F261" s="84"/>
    </row>
    <row r="262" spans="3:6" ht="12.75">
      <c r="C262" s="85"/>
      <c r="D262" s="84"/>
      <c r="F262" s="84"/>
    </row>
    <row r="263" spans="3:6" ht="12.75">
      <c r="C263" s="85"/>
      <c r="D263" s="84"/>
      <c r="F263" s="84"/>
    </row>
    <row r="264" spans="3:6" ht="12.75">
      <c r="C264" s="85"/>
      <c r="D264" s="84"/>
      <c r="F264" s="84"/>
    </row>
    <row r="265" spans="3:6" ht="12.75">
      <c r="C265" s="85"/>
      <c r="D265" s="84"/>
      <c r="F265" s="84"/>
    </row>
    <row r="266" spans="3:6" ht="12.75">
      <c r="C266" s="85"/>
      <c r="D266" s="84"/>
      <c r="F266" s="84"/>
    </row>
    <row r="267" spans="3:6" ht="12.75">
      <c r="C267" s="85"/>
      <c r="D267" s="84"/>
      <c r="F267" s="84"/>
    </row>
    <row r="268" spans="3:6" ht="12.75">
      <c r="C268" s="85"/>
      <c r="D268" s="84"/>
      <c r="F268" s="84"/>
    </row>
    <row r="269" spans="3:6" ht="12.75">
      <c r="C269" s="85"/>
      <c r="D269" s="84"/>
      <c r="F269" s="84"/>
    </row>
    <row r="270" spans="3:6" ht="12.75">
      <c r="C270" s="85"/>
      <c r="D270" s="84"/>
      <c r="F270" s="84"/>
    </row>
    <row r="271" spans="3:6" ht="12.75">
      <c r="C271" s="85"/>
      <c r="D271" s="84"/>
      <c r="F271" s="84"/>
    </row>
    <row r="272" spans="3:6" ht="12.75">
      <c r="C272" s="85"/>
      <c r="D272" s="84"/>
      <c r="F272" s="84"/>
    </row>
    <row r="273" spans="3:6" ht="12.75">
      <c r="C273" s="85"/>
      <c r="D273" s="84"/>
      <c r="F273" s="84"/>
    </row>
    <row r="274" spans="3:6" ht="12.75">
      <c r="C274" s="85"/>
      <c r="D274" s="84"/>
      <c r="F274" s="84"/>
    </row>
    <row r="275" spans="3:6" ht="12.75">
      <c r="C275" s="85"/>
      <c r="D275" s="84"/>
      <c r="F275" s="84"/>
    </row>
    <row r="276" spans="3:6" ht="12.75">
      <c r="C276" s="85"/>
      <c r="D276" s="84"/>
      <c r="F276" s="84"/>
    </row>
    <row r="277" spans="3:6" ht="12.75">
      <c r="C277" s="85"/>
      <c r="D277" s="84"/>
      <c r="F277" s="84"/>
    </row>
    <row r="278" spans="3:6" ht="12.75">
      <c r="C278" s="85"/>
      <c r="D278" s="84"/>
      <c r="F278" s="84"/>
    </row>
    <row r="279" spans="3:6" ht="12.75">
      <c r="C279" s="85"/>
      <c r="D279" s="84"/>
      <c r="F279" s="84"/>
    </row>
    <row r="280" spans="3:6" ht="12.75">
      <c r="C280" s="85"/>
      <c r="D280" s="84"/>
      <c r="F280" s="84"/>
    </row>
    <row r="281" spans="3:6" ht="12.75">
      <c r="C281" s="85"/>
      <c r="D281" s="84"/>
      <c r="F281" s="84"/>
    </row>
    <row r="282" spans="3:6" ht="12.75">
      <c r="C282" s="85"/>
      <c r="D282" s="84"/>
      <c r="F282" s="84"/>
    </row>
    <row r="283" spans="3:6" ht="12.75">
      <c r="C283" s="85"/>
      <c r="D283" s="84"/>
      <c r="F283" s="84"/>
    </row>
    <row r="284" spans="3:6" ht="12.75">
      <c r="C284" s="85"/>
      <c r="D284" s="84"/>
      <c r="F284" s="84"/>
    </row>
    <row r="285" spans="3:6" ht="12.75">
      <c r="C285" s="85"/>
      <c r="D285" s="84"/>
      <c r="F285" s="84"/>
    </row>
    <row r="286" spans="3:6" ht="12.75">
      <c r="C286" s="85"/>
      <c r="D286" s="84"/>
      <c r="F286" s="84"/>
    </row>
    <row r="287" spans="3:6" ht="12.75">
      <c r="C287" s="85"/>
      <c r="D287" s="84"/>
      <c r="F287" s="84"/>
    </row>
    <row r="288" spans="3:6" ht="12.75">
      <c r="C288" s="85"/>
      <c r="D288" s="84"/>
      <c r="F288" s="84"/>
    </row>
    <row r="289" spans="3:6" ht="12.75">
      <c r="C289" s="85"/>
      <c r="D289" s="84"/>
      <c r="F289" s="84"/>
    </row>
    <row r="290" spans="3:6" ht="12.75">
      <c r="C290" s="85"/>
      <c r="D290" s="84"/>
      <c r="F290" s="84"/>
    </row>
    <row r="291" spans="3:6" ht="12.75">
      <c r="C291" s="85"/>
      <c r="D291" s="84"/>
      <c r="F291" s="84"/>
    </row>
    <row r="292" spans="3:6" ht="12.75">
      <c r="C292" s="85"/>
      <c r="D292" s="84"/>
      <c r="F292" s="84"/>
    </row>
    <row r="293" spans="3:6" ht="12.75">
      <c r="C293" s="85"/>
      <c r="D293" s="84"/>
      <c r="F293" s="84"/>
    </row>
    <row r="294" spans="3:6" ht="12.75">
      <c r="C294" s="85"/>
      <c r="D294" s="84"/>
      <c r="F294" s="84"/>
    </row>
    <row r="295" spans="3:6" ht="12.75">
      <c r="C295" s="85"/>
      <c r="D295" s="84"/>
      <c r="F295" s="84"/>
    </row>
    <row r="296" spans="3:6" ht="12.75">
      <c r="C296" s="85"/>
      <c r="D296" s="84"/>
      <c r="F296" s="84"/>
    </row>
    <row r="297" spans="3:6" ht="12.75">
      <c r="C297" s="85"/>
      <c r="D297" s="84"/>
      <c r="F297" s="84"/>
    </row>
    <row r="298" spans="3:6" ht="12.75">
      <c r="C298" s="85"/>
      <c r="D298" s="84"/>
      <c r="F298" s="84"/>
    </row>
    <row r="299" spans="3:6" ht="12.75">
      <c r="C299" s="85"/>
      <c r="D299" s="84"/>
      <c r="F299" s="84"/>
    </row>
    <row r="300" spans="3:6" ht="12.75">
      <c r="C300" s="85"/>
      <c r="D300" s="84"/>
      <c r="F300" s="84"/>
    </row>
    <row r="301" spans="3:6" ht="12.75">
      <c r="C301" s="85"/>
      <c r="D301" s="84"/>
      <c r="F301" s="84"/>
    </row>
    <row r="302" spans="3:6" ht="12.75">
      <c r="C302" s="85"/>
      <c r="D302" s="84"/>
      <c r="F302" s="84"/>
    </row>
    <row r="303" spans="3:6" ht="12.75">
      <c r="C303" s="85"/>
      <c r="D303" s="84"/>
      <c r="F303" s="84"/>
    </row>
    <row r="304" spans="3:6" ht="12.75">
      <c r="C304" s="85"/>
      <c r="D304" s="84"/>
      <c r="F304" s="84"/>
    </row>
    <row r="305" spans="3:6" ht="12.75">
      <c r="C305" s="85"/>
      <c r="D305" s="84"/>
      <c r="F305" s="84"/>
    </row>
    <row r="306" spans="3:6" ht="12.75">
      <c r="C306" s="85"/>
      <c r="D306" s="84"/>
      <c r="F306" s="84"/>
    </row>
    <row r="307" spans="3:6" ht="12.75">
      <c r="C307" s="85"/>
      <c r="D307" s="84"/>
      <c r="F307" s="84"/>
    </row>
    <row r="308" spans="3:6" ht="12.75">
      <c r="C308" s="85"/>
      <c r="D308" s="84"/>
      <c r="F308" s="84"/>
    </row>
    <row r="309" spans="3:6" ht="12.75">
      <c r="C309" s="85"/>
      <c r="D309" s="84"/>
      <c r="F309" s="84"/>
    </row>
    <row r="310" spans="3:6" ht="12.75">
      <c r="C310" s="85"/>
      <c r="D310" s="84"/>
      <c r="F310" s="84"/>
    </row>
    <row r="311" spans="3:6" ht="12.75">
      <c r="C311" s="85"/>
      <c r="D311" s="84"/>
      <c r="F311" s="84"/>
    </row>
    <row r="312" spans="3:6" ht="12.75">
      <c r="C312" s="85"/>
      <c r="D312" s="84"/>
      <c r="F312" s="84"/>
    </row>
    <row r="313" spans="3:6" ht="12.75">
      <c r="C313" s="85"/>
      <c r="D313" s="84"/>
      <c r="F313" s="84"/>
    </row>
    <row r="314" spans="3:6" ht="12.75">
      <c r="C314" s="85"/>
      <c r="D314" s="84"/>
      <c r="F314" s="84"/>
    </row>
    <row r="315" spans="3:6" ht="12.75">
      <c r="C315" s="85"/>
      <c r="D315" s="84"/>
      <c r="F315" s="84"/>
    </row>
    <row r="316" spans="3:6" ht="12.75">
      <c r="C316" s="85"/>
      <c r="D316" s="84"/>
      <c r="F316" s="84"/>
    </row>
    <row r="317" spans="3:6" ht="12.75">
      <c r="C317" s="85"/>
      <c r="D317" s="84"/>
      <c r="F317" s="84"/>
    </row>
    <row r="318" spans="3:6" ht="12.75">
      <c r="C318" s="85"/>
      <c r="D318" s="84"/>
      <c r="F318" s="84"/>
    </row>
    <row r="319" spans="3:6" ht="12.75">
      <c r="C319" s="85"/>
      <c r="D319" s="84"/>
      <c r="F319" s="84"/>
    </row>
    <row r="320" spans="3:6" ht="12.75">
      <c r="C320" s="85"/>
      <c r="D320" s="84"/>
      <c r="F320" s="84"/>
    </row>
    <row r="321" spans="3:6" ht="12.75">
      <c r="C321" s="85"/>
      <c r="D321" s="84"/>
      <c r="F321" s="84"/>
    </row>
    <row r="322" spans="3:6" ht="12.75">
      <c r="C322" s="85"/>
      <c r="D322" s="84"/>
      <c r="F322" s="84"/>
    </row>
    <row r="323" spans="3:6" ht="12.75">
      <c r="C323" s="85"/>
      <c r="D323" s="84"/>
      <c r="F323" s="84"/>
    </row>
    <row r="324" spans="3:6" ht="12.75">
      <c r="C324" s="85"/>
      <c r="D324" s="84"/>
      <c r="F324" s="84"/>
    </row>
    <row r="325" spans="3:6" ht="12.75">
      <c r="C325" s="85"/>
      <c r="D325" s="84"/>
      <c r="F325" s="84"/>
    </row>
    <row r="326" spans="3:6" ht="12.75">
      <c r="C326" s="85"/>
      <c r="D326" s="84"/>
      <c r="F326" s="84"/>
    </row>
    <row r="327" spans="3:6" ht="12.75">
      <c r="C327" s="85"/>
      <c r="D327" s="84"/>
      <c r="F327" s="84"/>
    </row>
    <row r="328" spans="3:6" ht="12.75">
      <c r="C328" s="85"/>
      <c r="D328" s="84"/>
      <c r="F328" s="84"/>
    </row>
    <row r="329" spans="3:6" ht="12.75">
      <c r="C329" s="85"/>
      <c r="D329" s="84"/>
      <c r="F329" s="84"/>
    </row>
    <row r="330" spans="3:6" ht="12.75">
      <c r="C330" s="85"/>
      <c r="D330" s="84"/>
      <c r="F330" s="84"/>
    </row>
    <row r="331" spans="3:6" ht="12.75">
      <c r="C331" s="85"/>
      <c r="D331" s="84"/>
      <c r="F331" s="84"/>
    </row>
    <row r="332" spans="3:6" ht="12.75">
      <c r="C332" s="85"/>
      <c r="D332" s="84"/>
      <c r="F332" s="84"/>
    </row>
    <row r="333" spans="3:6" ht="12.75">
      <c r="C333" s="85"/>
      <c r="D333" s="84"/>
      <c r="F333" s="84"/>
    </row>
    <row r="334" spans="3:6" ht="12.75">
      <c r="C334" s="85"/>
      <c r="D334" s="84"/>
      <c r="F334" s="84"/>
    </row>
    <row r="335" spans="3:6" ht="12.75">
      <c r="C335" s="85"/>
      <c r="D335" s="84"/>
      <c r="F335" s="84"/>
    </row>
    <row r="336" spans="3:6" ht="12.75">
      <c r="C336" s="85"/>
      <c r="D336" s="84"/>
      <c r="F336" s="84"/>
    </row>
    <row r="337" spans="3:6" ht="12.75">
      <c r="C337" s="85"/>
      <c r="D337" s="84"/>
      <c r="F337" s="84"/>
    </row>
    <row r="338" spans="3:6" ht="12.75">
      <c r="C338" s="85"/>
      <c r="D338" s="84"/>
      <c r="F338" s="84"/>
    </row>
    <row r="339" spans="3:6" ht="12.75">
      <c r="C339" s="85"/>
      <c r="D339" s="84"/>
      <c r="F339" s="84"/>
    </row>
    <row r="340" spans="3:6" ht="12.75">
      <c r="C340" s="85"/>
      <c r="D340" s="84"/>
      <c r="F340" s="84"/>
    </row>
    <row r="341" spans="3:6" ht="12.75">
      <c r="C341" s="85"/>
      <c r="D341" s="84"/>
      <c r="F341" s="84"/>
    </row>
    <row r="342" spans="3:6" ht="12.75">
      <c r="C342" s="85"/>
      <c r="D342" s="84"/>
      <c r="F342" s="84"/>
    </row>
    <row r="343" spans="3:6" ht="12.75">
      <c r="C343" s="85"/>
      <c r="D343" s="84"/>
      <c r="F343" s="84"/>
    </row>
    <row r="344" spans="3:6" ht="12.75">
      <c r="C344" s="85"/>
      <c r="D344" s="84"/>
      <c r="F344" s="84"/>
    </row>
    <row r="345" spans="3:6" ht="12.75">
      <c r="C345" s="85"/>
      <c r="D345" s="84"/>
      <c r="F345" s="84"/>
    </row>
    <row r="346" spans="3:6" ht="12.75">
      <c r="C346" s="85"/>
      <c r="D346" s="84"/>
      <c r="F346" s="84"/>
    </row>
    <row r="347" spans="3:6" ht="12.75">
      <c r="C347" s="85"/>
      <c r="D347" s="84"/>
      <c r="F347" s="84"/>
    </row>
    <row r="348" spans="3:6" ht="12.75">
      <c r="C348" s="85"/>
      <c r="D348" s="84"/>
      <c r="F348" s="84"/>
    </row>
    <row r="349" spans="3:6" ht="12.75">
      <c r="C349" s="85"/>
      <c r="D349" s="84"/>
      <c r="F349" s="84"/>
    </row>
    <row r="350" spans="3:6" ht="12.75">
      <c r="C350" s="85"/>
      <c r="D350" s="84"/>
      <c r="F350" s="84"/>
    </row>
    <row r="351" spans="3:6" ht="12.75">
      <c r="C351" s="85"/>
      <c r="D351" s="84"/>
      <c r="F351" s="84"/>
    </row>
    <row r="352" spans="3:6" ht="12.75">
      <c r="C352" s="85"/>
      <c r="D352" s="84"/>
      <c r="F352" s="84"/>
    </row>
    <row r="353" spans="3:6" ht="12.75">
      <c r="C353" s="85"/>
      <c r="D353" s="84"/>
      <c r="F353" s="84"/>
    </row>
    <row r="354" spans="3:6" ht="12.75">
      <c r="C354" s="85"/>
      <c r="D354" s="84"/>
      <c r="F354" s="84"/>
    </row>
    <row r="355" spans="3:6" ht="12.75">
      <c r="C355" s="85"/>
      <c r="D355" s="84"/>
      <c r="F355" s="84"/>
    </row>
    <row r="356" spans="3:6" ht="12.75">
      <c r="C356" s="85"/>
      <c r="D356" s="84"/>
      <c r="F356" s="84"/>
    </row>
    <row r="357" spans="3:6" ht="12.75">
      <c r="C357" s="85"/>
      <c r="D357" s="84"/>
      <c r="F357" s="84"/>
    </row>
    <row r="358" spans="3:6" ht="12.75">
      <c r="C358" s="85"/>
      <c r="D358" s="84"/>
      <c r="F358" s="84"/>
    </row>
    <row r="359" spans="3:6" ht="12.75">
      <c r="C359" s="85"/>
      <c r="D359" s="84"/>
      <c r="F359" s="84"/>
    </row>
    <row r="360" spans="3:6" ht="12.75">
      <c r="C360" s="85"/>
      <c r="D360" s="84"/>
      <c r="F360" s="84"/>
    </row>
    <row r="361" spans="3:6" ht="12.75">
      <c r="C361" s="85"/>
      <c r="D361" s="84"/>
      <c r="F361" s="84"/>
    </row>
    <row r="362" spans="3:6" ht="12.75">
      <c r="C362" s="85"/>
      <c r="D362" s="84"/>
      <c r="F362" s="84"/>
    </row>
    <row r="363" spans="3:6" ht="12.75">
      <c r="C363" s="85"/>
      <c r="D363" s="84"/>
      <c r="F363" s="84"/>
    </row>
    <row r="364" spans="3:6" ht="12.75">
      <c r="C364" s="85"/>
      <c r="D364" s="84"/>
      <c r="F364" s="84"/>
    </row>
    <row r="365" spans="3:6" ht="12.75">
      <c r="C365" s="85"/>
      <c r="D365" s="84"/>
      <c r="F365" s="84"/>
    </row>
    <row r="366" spans="3:6" ht="12.75">
      <c r="C366" s="85"/>
      <c r="D366" s="84"/>
      <c r="F366" s="84"/>
    </row>
    <row r="367" spans="3:6" ht="12.75">
      <c r="C367" s="85"/>
      <c r="D367" s="84"/>
      <c r="F367" s="84"/>
    </row>
    <row r="368" spans="3:6" ht="12.75">
      <c r="C368" s="85"/>
      <c r="D368" s="84"/>
      <c r="F368" s="84"/>
    </row>
    <row r="369" spans="3:6" ht="12.75">
      <c r="C369" s="85"/>
      <c r="D369" s="84"/>
      <c r="F369" s="84"/>
    </row>
    <row r="370" spans="3:6" ht="12.75">
      <c r="C370" s="85"/>
      <c r="D370" s="84"/>
      <c r="F370" s="84"/>
    </row>
    <row r="371" spans="3:6" ht="12.75">
      <c r="C371" s="85"/>
      <c r="D371" s="84"/>
      <c r="F371" s="84"/>
    </row>
    <row r="372" spans="3:6" ht="12.75">
      <c r="C372" s="85"/>
      <c r="D372" s="84"/>
      <c r="F372" s="84"/>
    </row>
    <row r="373" spans="3:6" ht="12.75">
      <c r="C373" s="85"/>
      <c r="D373" s="84"/>
      <c r="F373" s="84"/>
    </row>
    <row r="374" spans="3:6" ht="12.75">
      <c r="C374" s="85"/>
      <c r="D374" s="84"/>
      <c r="F374" s="84"/>
    </row>
    <row r="375" spans="3:6" ht="12.75">
      <c r="C375" s="85"/>
      <c r="D375" s="84"/>
      <c r="F375" s="84"/>
    </row>
    <row r="376" spans="3:6" ht="12.75">
      <c r="C376" s="85"/>
      <c r="D376" s="84"/>
      <c r="F376" s="84"/>
    </row>
    <row r="377" spans="3:6" ht="12.75">
      <c r="C377" s="85"/>
      <c r="D377" s="84"/>
      <c r="F377" s="84"/>
    </row>
    <row r="378" spans="3:6" ht="12.75">
      <c r="C378" s="85"/>
      <c r="D378" s="84"/>
      <c r="F378" s="84"/>
    </row>
    <row r="379" spans="3:6" ht="12.75">
      <c r="C379" s="85"/>
      <c r="D379" s="84"/>
      <c r="F379" s="84"/>
    </row>
    <row r="380" spans="3:6" ht="12.75">
      <c r="C380" s="85"/>
      <c r="D380" s="84"/>
      <c r="F380" s="84"/>
    </row>
    <row r="381" spans="3:6" ht="12.75">
      <c r="C381" s="85"/>
      <c r="D381" s="84"/>
      <c r="F381" s="84"/>
    </row>
    <row r="382" spans="3:6" ht="12.75">
      <c r="C382" s="85"/>
      <c r="D382" s="84"/>
      <c r="F382" s="84"/>
    </row>
    <row r="383" spans="3:6" ht="12.75">
      <c r="C383" s="85"/>
      <c r="D383" s="84"/>
      <c r="F383" s="84"/>
    </row>
    <row r="384" spans="3:6" ht="12.75">
      <c r="C384" s="85"/>
      <c r="D384" s="84"/>
      <c r="F384" s="84"/>
    </row>
    <row r="385" spans="3:6" ht="12.75">
      <c r="C385" s="85"/>
      <c r="D385" s="84"/>
      <c r="F385" s="84"/>
    </row>
    <row r="386" spans="3:6" ht="12.75">
      <c r="C386" s="85"/>
      <c r="D386" s="84"/>
      <c r="F386" s="84"/>
    </row>
    <row r="387" spans="3:6" ht="12.75">
      <c r="C387" s="85"/>
      <c r="D387" s="84"/>
      <c r="F387" s="84"/>
    </row>
    <row r="388" spans="3:6" ht="12.75">
      <c r="C388" s="85"/>
      <c r="D388" s="84"/>
      <c r="F388" s="84"/>
    </row>
    <row r="389" spans="3:6" ht="12.75">
      <c r="C389" s="85"/>
      <c r="D389" s="84"/>
      <c r="F389" s="84"/>
    </row>
    <row r="390" spans="3:6" ht="12.75">
      <c r="C390" s="85"/>
      <c r="D390" s="84"/>
      <c r="F390" s="84"/>
    </row>
    <row r="391" spans="3:6" ht="12.75">
      <c r="C391" s="85"/>
      <c r="D391" s="84"/>
      <c r="F391" s="84"/>
    </row>
    <row r="392" spans="3:6" ht="12.75">
      <c r="C392" s="85"/>
      <c r="D392" s="84"/>
      <c r="F392" s="84"/>
    </row>
    <row r="393" spans="3:6" ht="12.75">
      <c r="C393" s="85"/>
      <c r="D393" s="84"/>
      <c r="F393" s="84"/>
    </row>
    <row r="394" spans="3:6" ht="12.75">
      <c r="C394" s="85"/>
      <c r="D394" s="84"/>
      <c r="F394" s="84"/>
    </row>
    <row r="395" spans="3:6" ht="12.75">
      <c r="C395" s="85"/>
      <c r="D395" s="84"/>
      <c r="F395" s="84"/>
    </row>
    <row r="396" spans="3:6" ht="12.75">
      <c r="C396" s="85"/>
      <c r="D396" s="84"/>
      <c r="F396" s="84"/>
    </row>
    <row r="397" spans="3:6" ht="12.75">
      <c r="C397" s="85"/>
      <c r="D397" s="84"/>
      <c r="F397" s="84"/>
    </row>
    <row r="398" spans="3:6" ht="12.75">
      <c r="C398" s="85"/>
      <c r="D398" s="84"/>
      <c r="F398" s="84"/>
    </row>
    <row r="399" spans="3:6" ht="12.75">
      <c r="C399" s="85"/>
      <c r="D399" s="84"/>
      <c r="F399" s="84"/>
    </row>
    <row r="400" spans="3:6" ht="12.75">
      <c r="C400" s="85"/>
      <c r="D400" s="84"/>
      <c r="F400" s="84"/>
    </row>
    <row r="401" spans="3:6" ht="12.75">
      <c r="C401" s="85"/>
      <c r="D401" s="84"/>
      <c r="F401" s="84"/>
    </row>
    <row r="402" spans="3:6" ht="12.75">
      <c r="C402" s="85"/>
      <c r="D402" s="84"/>
      <c r="F402" s="84"/>
    </row>
    <row r="403" spans="3:6" ht="12.75">
      <c r="C403" s="85"/>
      <c r="D403" s="84"/>
      <c r="F403" s="84"/>
    </row>
    <row r="404" spans="3:6" ht="12.75">
      <c r="C404" s="85"/>
      <c r="D404" s="84"/>
      <c r="F404" s="84"/>
    </row>
    <row r="405" spans="3:6" ht="12.75">
      <c r="C405" s="85"/>
      <c r="D405" s="84"/>
      <c r="F405" s="84"/>
    </row>
    <row r="406" spans="3:6" ht="12.75">
      <c r="C406" s="85"/>
      <c r="D406" s="84"/>
      <c r="F406" s="84"/>
    </row>
    <row r="407" spans="3:6" ht="12.75">
      <c r="C407" s="85"/>
      <c r="D407" s="84"/>
      <c r="F407" s="84"/>
    </row>
    <row r="408" spans="3:6" ht="12.75">
      <c r="C408" s="85"/>
      <c r="D408" s="84"/>
      <c r="F408" s="84"/>
    </row>
    <row r="409" spans="3:6" ht="12.75">
      <c r="C409" s="85"/>
      <c r="D409" s="84"/>
      <c r="F409" s="84"/>
    </row>
    <row r="410" spans="3:6" ht="12.75">
      <c r="C410" s="85"/>
      <c r="D410" s="84"/>
      <c r="F410" s="84"/>
    </row>
    <row r="411" spans="3:6" ht="12.75">
      <c r="C411" s="85"/>
      <c r="D411" s="84"/>
      <c r="F411" s="84"/>
    </row>
    <row r="412" spans="3:6" ht="12.75">
      <c r="C412" s="85"/>
      <c r="D412" s="84"/>
      <c r="F412" s="84"/>
    </row>
    <row r="413" spans="3:6" ht="12.75">
      <c r="C413" s="85"/>
      <c r="D413" s="84"/>
      <c r="F413" s="84"/>
    </row>
    <row r="414" spans="3:6" ht="12.75">
      <c r="C414" s="85"/>
      <c r="D414" s="84"/>
      <c r="F414" s="84"/>
    </row>
    <row r="415" spans="3:6" ht="12.75">
      <c r="C415" s="85"/>
      <c r="D415" s="84"/>
      <c r="F415" s="84"/>
    </row>
    <row r="416" spans="3:6" ht="12.75">
      <c r="C416" s="85"/>
      <c r="D416" s="84"/>
      <c r="F416" s="84"/>
    </row>
    <row r="417" spans="3:6" ht="12.75">
      <c r="C417" s="85"/>
      <c r="D417" s="84"/>
      <c r="F417" s="84"/>
    </row>
    <row r="418" spans="3:6" ht="12.75">
      <c r="C418" s="85"/>
      <c r="D418" s="84"/>
      <c r="F418" s="84"/>
    </row>
    <row r="419" spans="3:6" ht="12.75">
      <c r="C419" s="85"/>
      <c r="D419" s="84"/>
      <c r="F419" s="84"/>
    </row>
    <row r="420" spans="3:6" ht="12.75">
      <c r="C420" s="85"/>
      <c r="D420" s="84"/>
      <c r="F420" s="84"/>
    </row>
    <row r="421" spans="3:6" ht="12.75">
      <c r="C421" s="85"/>
      <c r="D421" s="84"/>
      <c r="F421" s="84"/>
    </row>
    <row r="422" spans="3:6" ht="12.75">
      <c r="C422" s="85"/>
      <c r="D422" s="84"/>
      <c r="F422" s="84"/>
    </row>
    <row r="423" spans="3:6" ht="12.75">
      <c r="C423" s="85"/>
      <c r="D423" s="84"/>
      <c r="F423" s="84"/>
    </row>
    <row r="424" spans="3:6" ht="12.75">
      <c r="C424" s="85"/>
      <c r="D424" s="84"/>
      <c r="F424" s="84"/>
    </row>
    <row r="425" spans="3:6" ht="12.75">
      <c r="C425" s="85"/>
      <c r="D425" s="84"/>
      <c r="F425" s="84"/>
    </row>
    <row r="426" spans="3:6" ht="12.75">
      <c r="C426" s="85"/>
      <c r="D426" s="84"/>
      <c r="F426" s="84"/>
    </row>
    <row r="427" spans="3:6" ht="12.75">
      <c r="C427" s="85"/>
      <c r="D427" s="84"/>
      <c r="F427" s="84"/>
    </row>
    <row r="428" spans="3:6" ht="12.75">
      <c r="C428" s="85"/>
      <c r="D428" s="84"/>
      <c r="F428" s="84"/>
    </row>
    <row r="429" spans="3:6" ht="12.75">
      <c r="C429" s="85"/>
      <c r="D429" s="84"/>
      <c r="F429" s="84"/>
    </row>
    <row r="430" spans="3:6" ht="12.75">
      <c r="C430" s="85"/>
      <c r="D430" s="84"/>
      <c r="F430" s="84"/>
    </row>
    <row r="431" spans="3:6" ht="12.75">
      <c r="C431" s="85"/>
      <c r="D431" s="84"/>
      <c r="F431" s="84"/>
    </row>
    <row r="432" spans="3:6" ht="12.75">
      <c r="C432" s="85"/>
      <c r="D432" s="84"/>
      <c r="F432" s="84"/>
    </row>
    <row r="433" spans="3:6" ht="12.75">
      <c r="C433" s="85"/>
      <c r="D433" s="84"/>
      <c r="F433" s="84"/>
    </row>
    <row r="434" spans="3:6" ht="12.75">
      <c r="C434" s="85"/>
      <c r="D434" s="84"/>
      <c r="F434" s="84"/>
    </row>
    <row r="435" spans="3:6" ht="12.75">
      <c r="C435" s="85"/>
      <c r="D435" s="84"/>
      <c r="F435" s="84"/>
    </row>
    <row r="436" spans="3:6" ht="12.75">
      <c r="C436" s="85"/>
      <c r="D436" s="84"/>
      <c r="F436" s="84"/>
    </row>
    <row r="437" spans="3:6" ht="12.75">
      <c r="C437" s="85"/>
      <c r="D437" s="84"/>
      <c r="F437" s="84"/>
    </row>
    <row r="438" spans="3:6" ht="12.75">
      <c r="C438" s="85"/>
      <c r="D438" s="84"/>
      <c r="F438" s="84"/>
    </row>
    <row r="439" spans="3:6" ht="12.75">
      <c r="C439" s="85"/>
      <c r="D439" s="84"/>
      <c r="F439" s="84"/>
    </row>
    <row r="440" spans="3:6" ht="12.75">
      <c r="C440" s="85"/>
      <c r="D440" s="84"/>
      <c r="F440" s="84"/>
    </row>
    <row r="441" spans="3:6" ht="12.75">
      <c r="C441" s="85"/>
      <c r="D441" s="84"/>
      <c r="F441" s="84"/>
    </row>
    <row r="442" spans="3:6" ht="12.75">
      <c r="C442" s="85"/>
      <c r="D442" s="84"/>
      <c r="F442" s="84"/>
    </row>
    <row r="443" spans="3:6" ht="12.75">
      <c r="C443" s="85"/>
      <c r="D443" s="84"/>
      <c r="F443" s="84"/>
    </row>
    <row r="444" spans="3:6" ht="12.75">
      <c r="C444" s="85"/>
      <c r="D444" s="84"/>
      <c r="F444" s="84"/>
    </row>
    <row r="445" spans="3:6" ht="12.75">
      <c r="C445" s="85"/>
      <c r="D445" s="84"/>
      <c r="F445" s="84"/>
    </row>
    <row r="446" spans="3:6" ht="12.75">
      <c r="C446" s="85"/>
      <c r="D446" s="84"/>
      <c r="F446" s="84"/>
    </row>
    <row r="447" spans="3:6" ht="12.75">
      <c r="C447" s="85"/>
      <c r="D447" s="84"/>
      <c r="F447" s="84"/>
    </row>
    <row r="448" spans="3:6" ht="12.75">
      <c r="C448" s="85"/>
      <c r="D448" s="84"/>
      <c r="F448" s="84"/>
    </row>
    <row r="449" spans="3:6" ht="12.75">
      <c r="C449" s="85"/>
      <c r="D449" s="84"/>
      <c r="F449" s="84"/>
    </row>
    <row r="450" spans="3:6" ht="12.75">
      <c r="C450" s="85"/>
      <c r="D450" s="84"/>
      <c r="F450" s="84"/>
    </row>
    <row r="451" spans="3:6" ht="12.75">
      <c r="C451" s="85"/>
      <c r="D451" s="84"/>
      <c r="F451" s="84"/>
    </row>
    <row r="452" spans="3:6" ht="12.75">
      <c r="C452" s="85"/>
      <c r="D452" s="84"/>
      <c r="F452" s="84"/>
    </row>
    <row r="453" spans="3:6" ht="12.75">
      <c r="C453" s="85"/>
      <c r="D453" s="84"/>
      <c r="F453" s="84"/>
    </row>
    <row r="454" spans="3:6" ht="12.75">
      <c r="C454" s="85"/>
      <c r="D454" s="84"/>
      <c r="F454" s="84"/>
    </row>
    <row r="455" spans="3:6" ht="12.75">
      <c r="C455" s="85"/>
      <c r="D455" s="84"/>
      <c r="F455" s="84"/>
    </row>
    <row r="456" spans="3:6" ht="12.75">
      <c r="C456" s="85"/>
      <c r="D456" s="84"/>
      <c r="F456" s="84"/>
    </row>
    <row r="457" spans="3:6" ht="12.75">
      <c r="C457" s="85"/>
      <c r="D457" s="84"/>
      <c r="F457" s="84"/>
    </row>
    <row r="458" spans="3:6" ht="12.75">
      <c r="C458" s="85"/>
      <c r="D458" s="84"/>
      <c r="F458" s="84"/>
    </row>
    <row r="459" spans="3:6" ht="12.75">
      <c r="C459" s="85"/>
      <c r="D459" s="84"/>
      <c r="F459" s="84"/>
    </row>
    <row r="460" spans="3:6" ht="12.75">
      <c r="C460" s="85"/>
      <c r="D460" s="84"/>
      <c r="F460" s="84"/>
    </row>
    <row r="461" spans="3:6" ht="12.75">
      <c r="C461" s="85"/>
      <c r="D461" s="84"/>
      <c r="F461" s="84"/>
    </row>
    <row r="462" spans="3:6" ht="12.75">
      <c r="C462" s="85"/>
      <c r="D462" s="84"/>
      <c r="F462" s="84"/>
    </row>
    <row r="463" spans="3:6" ht="12.75">
      <c r="C463" s="85"/>
      <c r="D463" s="84"/>
      <c r="F463" s="84"/>
    </row>
    <row r="464" spans="3:6" ht="12.75">
      <c r="C464" s="85"/>
      <c r="D464" s="84"/>
      <c r="F464" s="84"/>
    </row>
    <row r="465" spans="3:6" ht="12.75">
      <c r="C465" s="85"/>
      <c r="D465" s="84"/>
      <c r="F465" s="84"/>
    </row>
    <row r="466" spans="3:6" ht="12.75">
      <c r="C466" s="85"/>
      <c r="D466" s="84"/>
      <c r="F466" s="84"/>
    </row>
    <row r="467" spans="3:6" ht="12.75">
      <c r="C467" s="85"/>
      <c r="D467" s="84"/>
      <c r="F467" s="84"/>
    </row>
    <row r="468" spans="3:6" ht="12.75">
      <c r="C468" s="85"/>
      <c r="D468" s="84"/>
      <c r="F468" s="84"/>
    </row>
    <row r="469" spans="3:6" ht="12.75">
      <c r="C469" s="85"/>
      <c r="D469" s="84"/>
      <c r="F469" s="84"/>
    </row>
    <row r="470" spans="3:6" ht="12.75">
      <c r="C470" s="85"/>
      <c r="D470" s="84"/>
      <c r="F470" s="84"/>
    </row>
    <row r="471" spans="3:6" ht="12.75">
      <c r="C471" s="85"/>
      <c r="D471" s="84"/>
      <c r="F471" s="84"/>
    </row>
    <row r="472" spans="3:6" ht="12.75">
      <c r="C472" s="85"/>
      <c r="D472" s="84"/>
      <c r="F472" s="84"/>
    </row>
    <row r="473" spans="3:6" ht="12.75">
      <c r="C473" s="85"/>
      <c r="D473" s="84"/>
      <c r="F473" s="84"/>
    </row>
    <row r="474" spans="3:6" ht="12.75">
      <c r="C474" s="85"/>
      <c r="D474" s="84"/>
      <c r="F474" s="84"/>
    </row>
    <row r="475" spans="3:6" ht="12.75">
      <c r="C475" s="85"/>
      <c r="D475" s="84"/>
      <c r="F475" s="84"/>
    </row>
    <row r="476" spans="3:6" ht="12.75">
      <c r="C476" s="85"/>
      <c r="D476" s="84"/>
      <c r="F476" s="84"/>
    </row>
    <row r="477" spans="3:6" ht="12.75">
      <c r="C477" s="85"/>
      <c r="D477" s="84"/>
      <c r="F477" s="84"/>
    </row>
    <row r="478" spans="3:6" ht="12.75">
      <c r="C478" s="85"/>
      <c r="D478" s="84"/>
      <c r="F478" s="84"/>
    </row>
    <row r="479" spans="3:6" ht="12.75">
      <c r="C479" s="85"/>
      <c r="D479" s="84"/>
      <c r="F479" s="84"/>
    </row>
    <row r="480" spans="3:6" ht="12.75">
      <c r="C480" s="85"/>
      <c r="D480" s="84"/>
      <c r="F480" s="84"/>
    </row>
    <row r="481" spans="3:6" ht="12.75">
      <c r="C481" s="85"/>
      <c r="D481" s="84"/>
      <c r="F481" s="84"/>
    </row>
    <row r="482" spans="3:6" ht="12.75">
      <c r="C482" s="85"/>
      <c r="D482" s="84"/>
      <c r="F482" s="84"/>
    </row>
    <row r="483" spans="3:6" ht="12.75">
      <c r="C483" s="85"/>
      <c r="D483" s="84"/>
      <c r="F483" s="84"/>
    </row>
    <row r="484" spans="3:6" ht="12.75">
      <c r="C484" s="85"/>
      <c r="D484" s="84"/>
      <c r="F484" s="84"/>
    </row>
    <row r="485" spans="3:6" ht="12.75">
      <c r="C485" s="85"/>
      <c r="D485" s="84"/>
      <c r="F485" s="84"/>
    </row>
    <row r="486" spans="3:6" ht="12.75">
      <c r="C486" s="85"/>
      <c r="D486" s="84"/>
      <c r="F486" s="84"/>
    </row>
    <row r="487" spans="3:6" ht="12.75">
      <c r="C487" s="85"/>
      <c r="D487" s="84"/>
      <c r="F487" s="84"/>
    </row>
    <row r="488" spans="3:6" ht="12.75">
      <c r="C488" s="85"/>
      <c r="D488" s="84"/>
      <c r="F488" s="84"/>
    </row>
    <row r="489" spans="3:6" ht="12.75">
      <c r="C489" s="85"/>
      <c r="D489" s="84"/>
      <c r="F489" s="84"/>
    </row>
    <row r="490" spans="3:6" ht="12.75">
      <c r="C490" s="85"/>
      <c r="D490" s="84"/>
      <c r="F490" s="84"/>
    </row>
    <row r="491" spans="3:6" ht="12.75">
      <c r="C491" s="85"/>
      <c r="D491" s="84"/>
      <c r="F491" s="84"/>
    </row>
    <row r="492" spans="3:6" ht="12.75">
      <c r="C492" s="85"/>
      <c r="D492" s="84"/>
      <c r="F492" s="84"/>
    </row>
    <row r="493" spans="3:6" ht="12.75">
      <c r="C493" s="85"/>
      <c r="D493" s="84"/>
      <c r="F493" s="84"/>
    </row>
    <row r="494" spans="3:6" ht="12.75">
      <c r="C494" s="85"/>
      <c r="D494" s="84"/>
      <c r="F494" s="84"/>
    </row>
    <row r="495" spans="3:6" ht="12.75">
      <c r="C495" s="85"/>
      <c r="D495" s="84"/>
      <c r="F495" s="84"/>
    </row>
    <row r="496" spans="3:6" ht="12.75">
      <c r="C496" s="85"/>
      <c r="D496" s="84"/>
      <c r="F496" s="84"/>
    </row>
    <row r="497" spans="3:6" ht="12.75">
      <c r="C497" s="85"/>
      <c r="D497" s="84"/>
      <c r="F497" s="84"/>
    </row>
    <row r="498" spans="3:6" ht="12.75">
      <c r="C498" s="85"/>
      <c r="D498" s="84"/>
      <c r="F498" s="84"/>
    </row>
    <row r="499" spans="3:6" ht="12.75">
      <c r="C499" s="85"/>
      <c r="D499" s="84"/>
      <c r="F499" s="84"/>
    </row>
    <row r="500" spans="3:6" ht="12.75">
      <c r="C500" s="85"/>
      <c r="D500" s="84"/>
      <c r="F500" s="84"/>
    </row>
    <row r="501" spans="3:6" ht="12.75">
      <c r="C501" s="85"/>
      <c r="D501" s="84"/>
      <c r="F501" s="84"/>
    </row>
    <row r="502" spans="3:6" ht="12.75">
      <c r="C502" s="85"/>
      <c r="D502" s="84"/>
      <c r="F502" s="84"/>
    </row>
    <row r="503" spans="3:6" ht="12.75">
      <c r="C503" s="85"/>
      <c r="D503" s="84"/>
      <c r="F503" s="84"/>
    </row>
    <row r="504" spans="3:6" ht="12.75">
      <c r="C504" s="85"/>
      <c r="D504" s="84"/>
      <c r="F504" s="84"/>
    </row>
    <row r="505" spans="3:6" ht="12.75">
      <c r="C505" s="85"/>
      <c r="D505" s="84"/>
      <c r="F505" s="84"/>
    </row>
    <row r="506" spans="3:6" ht="12.75">
      <c r="C506" s="85"/>
      <c r="D506" s="84"/>
      <c r="F506" s="84"/>
    </row>
    <row r="507" spans="3:6" ht="12.75">
      <c r="C507" s="85"/>
      <c r="D507" s="84"/>
      <c r="F507" s="84"/>
    </row>
    <row r="508" spans="3:6" ht="12.75">
      <c r="C508" s="85"/>
      <c r="D508" s="84"/>
      <c r="F508" s="84"/>
    </row>
    <row r="509" spans="3:6" ht="12.75">
      <c r="C509" s="85"/>
      <c r="D509" s="84"/>
      <c r="F509" s="84"/>
    </row>
    <row r="510" spans="3:6" ht="12.75">
      <c r="C510" s="85"/>
      <c r="D510" s="84"/>
      <c r="F510" s="84"/>
    </row>
    <row r="511" spans="3:6" ht="12.75">
      <c r="C511" s="85"/>
      <c r="D511" s="84"/>
      <c r="F511" s="84"/>
    </row>
    <row r="512" spans="3:6" ht="12.75">
      <c r="C512" s="85"/>
      <c r="D512" s="84"/>
      <c r="F512" s="84"/>
    </row>
    <row r="513" spans="3:6" ht="12.75">
      <c r="C513" s="85"/>
      <c r="D513" s="84"/>
      <c r="F513" s="84"/>
    </row>
    <row r="514" spans="3:6" ht="12.75">
      <c r="C514" s="85"/>
      <c r="D514" s="84"/>
      <c r="F514" s="84"/>
    </row>
    <row r="515" spans="3:6" ht="12.75">
      <c r="C515" s="85"/>
      <c r="D515" s="84"/>
      <c r="F515" s="84"/>
    </row>
    <row r="516" spans="3:6" ht="12.75">
      <c r="C516" s="85"/>
      <c r="D516" s="84"/>
      <c r="F516" s="84"/>
    </row>
    <row r="517" spans="3:6" ht="12.75">
      <c r="C517" s="85"/>
      <c r="D517" s="84"/>
      <c r="F517" s="84"/>
    </row>
    <row r="518" spans="3:6" ht="12.75">
      <c r="C518" s="85"/>
      <c r="D518" s="84"/>
      <c r="F518" s="84"/>
    </row>
    <row r="519" spans="3:6" ht="12.75">
      <c r="C519" s="85"/>
      <c r="D519" s="84"/>
      <c r="F519" s="84"/>
    </row>
    <row r="520" spans="3:6" ht="12.75">
      <c r="C520" s="85"/>
      <c r="D520" s="84"/>
      <c r="F520" s="84"/>
    </row>
    <row r="521" spans="3:6" ht="12.75">
      <c r="C521" s="85"/>
      <c r="D521" s="84"/>
      <c r="F521" s="84"/>
    </row>
    <row r="522" spans="3:6" ht="12.75">
      <c r="C522" s="85"/>
      <c r="D522" s="84"/>
      <c r="F522" s="84"/>
    </row>
    <row r="523" spans="3:6" ht="12.75">
      <c r="C523" s="85"/>
      <c r="D523" s="84"/>
      <c r="F523" s="84"/>
    </row>
    <row r="524" spans="3:6" ht="12.75">
      <c r="C524" s="85"/>
      <c r="D524" s="84"/>
      <c r="F524" s="84"/>
    </row>
    <row r="525" spans="3:6" ht="12.75">
      <c r="C525" s="85"/>
      <c r="D525" s="84"/>
      <c r="F525" s="84"/>
    </row>
    <row r="526" spans="3:6" ht="12.75">
      <c r="C526" s="85"/>
      <c r="D526" s="84"/>
      <c r="F526" s="84"/>
    </row>
    <row r="527" spans="3:6" ht="12.75">
      <c r="C527" s="85"/>
      <c r="D527" s="84"/>
      <c r="F527" s="84"/>
    </row>
    <row r="528" spans="3:6" ht="12.75">
      <c r="C528" s="85"/>
      <c r="D528" s="84"/>
      <c r="F528" s="84"/>
    </row>
    <row r="529" spans="3:6" ht="12.75">
      <c r="C529" s="85"/>
      <c r="D529" s="84"/>
      <c r="F529" s="84"/>
    </row>
    <row r="530" spans="3:6" ht="12.75">
      <c r="C530" s="85"/>
      <c r="D530" s="84"/>
      <c r="F530" s="84"/>
    </row>
    <row r="531" spans="3:6" ht="12.75">
      <c r="C531" s="85"/>
      <c r="D531" s="84"/>
      <c r="F531" s="84"/>
    </row>
    <row r="532" spans="3:6" ht="12.75">
      <c r="C532" s="85"/>
      <c r="D532" s="84"/>
      <c r="F532" s="84"/>
    </row>
    <row r="533" spans="3:6" ht="12.75">
      <c r="C533" s="85"/>
      <c r="D533" s="84"/>
      <c r="F533" s="84"/>
    </row>
    <row r="534" spans="3:6" ht="12.75">
      <c r="C534" s="85"/>
      <c r="D534" s="84"/>
      <c r="F534" s="84"/>
    </row>
    <row r="535" spans="3:6" ht="12.75">
      <c r="C535" s="85"/>
      <c r="D535" s="84"/>
      <c r="F535" s="84"/>
    </row>
    <row r="536" spans="3:6" ht="12.75">
      <c r="C536" s="85"/>
      <c r="D536" s="84"/>
      <c r="F536" s="84"/>
    </row>
    <row r="537" spans="3:6" ht="12.75">
      <c r="C537" s="85"/>
      <c r="D537" s="84"/>
      <c r="F537" s="84"/>
    </row>
    <row r="538" spans="3:6" ht="12.75">
      <c r="C538" s="85"/>
      <c r="D538" s="84"/>
      <c r="F538" s="84"/>
    </row>
    <row r="539" spans="3:6" ht="12.75">
      <c r="C539" s="85"/>
      <c r="D539" s="84"/>
      <c r="F539" s="84"/>
    </row>
    <row r="540" spans="3:6" ht="12.75">
      <c r="C540" s="85"/>
      <c r="D540" s="84"/>
      <c r="F540" s="84"/>
    </row>
    <row r="541" spans="3:6" ht="12.75">
      <c r="C541" s="85"/>
      <c r="D541" s="84"/>
      <c r="F541" s="84"/>
    </row>
    <row r="542" spans="3:6" ht="12.75">
      <c r="C542" s="85"/>
      <c r="D542" s="84"/>
      <c r="F542" s="84"/>
    </row>
    <row r="543" spans="3:6" ht="12.75">
      <c r="C543" s="85"/>
      <c r="D543" s="84"/>
      <c r="F543" s="84"/>
    </row>
    <row r="544" spans="3:6" ht="12.75">
      <c r="C544" s="85"/>
      <c r="D544" s="84"/>
      <c r="F544" s="84"/>
    </row>
    <row r="545" spans="3:6" ht="12.75">
      <c r="C545" s="85"/>
      <c r="D545" s="84"/>
      <c r="F545" s="84"/>
    </row>
    <row r="546" spans="3:6" ht="12.75">
      <c r="C546" s="85"/>
      <c r="D546" s="84"/>
      <c r="F546" s="84"/>
    </row>
    <row r="547" spans="3:6" ht="12.75">
      <c r="C547" s="85"/>
      <c r="D547" s="84"/>
      <c r="F547" s="84"/>
    </row>
    <row r="548" spans="3:6" ht="12.75">
      <c r="C548" s="85"/>
      <c r="D548" s="84"/>
      <c r="F548" s="84"/>
    </row>
    <row r="549" spans="3:6" ht="12.75">
      <c r="C549" s="85"/>
      <c r="D549" s="84"/>
      <c r="F549" s="84"/>
    </row>
    <row r="550" spans="3:6" ht="12.75">
      <c r="C550" s="85"/>
      <c r="D550" s="84"/>
      <c r="F550" s="84"/>
    </row>
    <row r="551" spans="3:6" ht="12.75">
      <c r="C551" s="85"/>
      <c r="D551" s="84"/>
      <c r="F551" s="84"/>
    </row>
    <row r="552" spans="3:6" ht="12.75">
      <c r="C552" s="85"/>
      <c r="D552" s="84"/>
      <c r="F552" s="84"/>
    </row>
    <row r="553" spans="3:6" ht="12.75">
      <c r="C553" s="85"/>
      <c r="D553" s="84"/>
      <c r="F553" s="84"/>
    </row>
    <row r="554" spans="3:6" ht="12.75">
      <c r="C554" s="85"/>
      <c r="D554" s="84"/>
      <c r="F554" s="84"/>
    </row>
    <row r="555" spans="3:6" ht="12.75">
      <c r="C555" s="85"/>
      <c r="D555" s="84"/>
      <c r="F555" s="84"/>
    </row>
    <row r="556" spans="3:6" ht="12.75">
      <c r="C556" s="85"/>
      <c r="D556" s="84"/>
      <c r="F556" s="84"/>
    </row>
    <row r="557" spans="3:6" ht="12.75">
      <c r="C557" s="85"/>
      <c r="D557" s="84"/>
      <c r="F557" s="84"/>
    </row>
    <row r="558" spans="3:6" ht="12.75">
      <c r="C558" s="85"/>
      <c r="D558" s="84"/>
      <c r="F558" s="84"/>
    </row>
    <row r="559" spans="3:6" ht="12.75">
      <c r="C559" s="85"/>
      <c r="D559" s="84"/>
      <c r="F559" s="84"/>
    </row>
    <row r="560" spans="3:6" ht="12.75">
      <c r="C560" s="85"/>
      <c r="D560" s="84"/>
      <c r="F560" s="84"/>
    </row>
    <row r="561" spans="3:6" ht="12.75">
      <c r="C561" s="85"/>
      <c r="D561" s="84"/>
      <c r="F561" s="84"/>
    </row>
    <row r="562" spans="3:6" ht="12.75">
      <c r="C562" s="85"/>
      <c r="D562" s="84"/>
      <c r="F562" s="84"/>
    </row>
    <row r="563" spans="3:6" ht="12.75">
      <c r="C563" s="85"/>
      <c r="D563" s="84"/>
      <c r="F563" s="84"/>
    </row>
    <row r="564" spans="3:6" ht="12.75">
      <c r="C564" s="85"/>
      <c r="D564" s="84"/>
      <c r="F564" s="84"/>
    </row>
    <row r="565" spans="3:6" ht="12.75">
      <c r="C565" s="85"/>
      <c r="D565" s="84"/>
      <c r="F565" s="84"/>
    </row>
    <row r="566" spans="3:6" ht="12.75">
      <c r="C566" s="85"/>
      <c r="D566" s="84"/>
      <c r="F566" s="84"/>
    </row>
    <row r="567" spans="3:6" ht="12.75">
      <c r="C567" s="85"/>
      <c r="D567" s="84"/>
      <c r="F567" s="84"/>
    </row>
    <row r="568" spans="3:6" ht="12.75">
      <c r="C568" s="85"/>
      <c r="D568" s="84"/>
      <c r="F568" s="84"/>
    </row>
    <row r="569" spans="3:6" ht="12.75">
      <c r="C569" s="85"/>
      <c r="D569" s="84"/>
      <c r="F569" s="84"/>
    </row>
    <row r="570" spans="3:6" ht="12.75">
      <c r="C570" s="85"/>
      <c r="D570" s="84"/>
      <c r="F570" s="84"/>
    </row>
    <row r="571" spans="3:6" ht="12.75">
      <c r="C571" s="85"/>
      <c r="D571" s="84"/>
      <c r="F571" s="84"/>
    </row>
    <row r="572" spans="3:6" ht="12.75">
      <c r="C572" s="85"/>
      <c r="D572" s="84"/>
      <c r="F572" s="84"/>
    </row>
    <row r="573" spans="3:6" ht="12.75">
      <c r="C573" s="85"/>
      <c r="D573" s="84"/>
      <c r="F573" s="84"/>
    </row>
    <row r="574" spans="3:6" ht="12.75">
      <c r="C574" s="85"/>
      <c r="D574" s="84"/>
      <c r="F574" s="84"/>
    </row>
    <row r="575" spans="3:6" ht="12.75">
      <c r="C575" s="85"/>
      <c r="D575" s="84"/>
      <c r="F575" s="84"/>
    </row>
    <row r="576" spans="3:6" ht="12.75">
      <c r="C576" s="85"/>
      <c r="D576" s="84"/>
      <c r="F576" s="84"/>
    </row>
    <row r="577" spans="3:6" ht="12.75">
      <c r="C577" s="85"/>
      <c r="D577" s="84"/>
      <c r="F577" s="84"/>
    </row>
    <row r="578" spans="3:6" ht="12.75">
      <c r="C578" s="85"/>
      <c r="D578" s="84"/>
      <c r="F578" s="84"/>
    </row>
    <row r="579" spans="3:6" ht="12.75">
      <c r="C579" s="85"/>
      <c r="D579" s="84"/>
      <c r="F579" s="84"/>
    </row>
    <row r="580" spans="3:6" ht="12.75">
      <c r="C580" s="85"/>
      <c r="D580" s="84"/>
      <c r="F580" s="84"/>
    </row>
    <row r="581" spans="3:6" ht="12.75">
      <c r="C581" s="85"/>
      <c r="D581" s="84"/>
      <c r="F581" s="84"/>
    </row>
    <row r="582" spans="3:6" ht="12.75">
      <c r="C582" s="85"/>
      <c r="D582" s="84"/>
      <c r="F582" s="84"/>
    </row>
    <row r="583" spans="3:6" ht="12.75">
      <c r="C583" s="85"/>
      <c r="D583" s="84"/>
      <c r="F583" s="84"/>
    </row>
    <row r="584" spans="3:6" ht="12.75">
      <c r="C584" s="85"/>
      <c r="D584" s="84"/>
      <c r="F584" s="84"/>
    </row>
    <row r="585" spans="3:6" ht="12.75">
      <c r="C585" s="85"/>
      <c r="D585" s="84"/>
      <c r="F585" s="84"/>
    </row>
    <row r="586" spans="3:6" ht="12.75">
      <c r="C586" s="85"/>
      <c r="D586" s="84"/>
      <c r="F586" s="84"/>
    </row>
    <row r="587" spans="3:6" ht="12.75">
      <c r="C587" s="85"/>
      <c r="D587" s="84"/>
      <c r="F587" s="84"/>
    </row>
    <row r="588" spans="3:6" ht="12.75">
      <c r="C588" s="85"/>
      <c r="D588" s="84"/>
      <c r="F588" s="84"/>
    </row>
    <row r="589" spans="3:6" ht="12.75">
      <c r="C589" s="85"/>
      <c r="D589" s="84"/>
      <c r="F589" s="84"/>
    </row>
    <row r="590" spans="3:6" ht="12.75">
      <c r="C590" s="85"/>
      <c r="D590" s="84"/>
      <c r="F590" s="84"/>
    </row>
    <row r="591" spans="3:6" ht="12.75">
      <c r="C591" s="85"/>
      <c r="D591" s="84"/>
      <c r="F591" s="84"/>
    </row>
    <row r="592" spans="3:6" ht="12.75">
      <c r="C592" s="85"/>
      <c r="D592" s="84"/>
      <c r="F592" s="84"/>
    </row>
    <row r="593" spans="3:6" ht="12.75">
      <c r="C593" s="85"/>
      <c r="D593" s="84"/>
      <c r="F593" s="84"/>
    </row>
    <row r="594" spans="3:6" ht="12.75">
      <c r="C594" s="85"/>
      <c r="D594" s="84"/>
      <c r="F594" s="84"/>
    </row>
    <row r="595" spans="3:6" ht="12.75">
      <c r="C595" s="85"/>
      <c r="D595" s="84"/>
      <c r="F595" s="84"/>
    </row>
    <row r="596" spans="3:6" ht="12.75">
      <c r="C596" s="85"/>
      <c r="D596" s="84"/>
      <c r="F596" s="84"/>
    </row>
    <row r="597" spans="3:6" ht="12.75">
      <c r="C597" s="85"/>
      <c r="D597" s="84"/>
      <c r="F597" s="84"/>
    </row>
    <row r="598" spans="3:6" ht="12.75">
      <c r="C598" s="85"/>
      <c r="D598" s="84"/>
      <c r="F598" s="84"/>
    </row>
    <row r="599" spans="3:6" ht="12.75">
      <c r="C599" s="85"/>
      <c r="D599" s="84"/>
      <c r="F599" s="84"/>
    </row>
    <row r="600" spans="3:6" ht="12.75">
      <c r="C600" s="85"/>
      <c r="D600" s="84"/>
      <c r="F600" s="84"/>
    </row>
    <row r="601" spans="3:6" ht="12.75">
      <c r="C601" s="85"/>
      <c r="D601" s="84"/>
      <c r="F601" s="84"/>
    </row>
    <row r="602" spans="3:6" ht="12.75">
      <c r="C602" s="85"/>
      <c r="D602" s="84"/>
      <c r="F602" s="84"/>
    </row>
    <row r="603" spans="3:6" ht="12.75">
      <c r="C603" s="85"/>
      <c r="D603" s="84"/>
      <c r="F603" s="84"/>
    </row>
    <row r="604" spans="3:6" ht="12.75">
      <c r="C604" s="85"/>
      <c r="D604" s="84"/>
      <c r="F604" s="84"/>
    </row>
    <row r="605" spans="3:6" ht="12.75">
      <c r="C605" s="85"/>
      <c r="D605" s="84"/>
      <c r="F605" s="84"/>
    </row>
    <row r="606" spans="3:6" ht="12.75">
      <c r="C606" s="85"/>
      <c r="D606" s="84"/>
      <c r="F606" s="84"/>
    </row>
    <row r="607" spans="3:6" ht="12.75">
      <c r="C607" s="85"/>
      <c r="D607" s="84"/>
      <c r="F607" s="84"/>
    </row>
    <row r="608" spans="3:6" ht="12.75">
      <c r="C608" s="85"/>
      <c r="D608" s="84"/>
      <c r="F608" s="84"/>
    </row>
    <row r="609" spans="3:6" ht="12.75">
      <c r="C609" s="85"/>
      <c r="D609" s="84"/>
      <c r="F609" s="84"/>
    </row>
    <row r="610" spans="3:6" ht="12.75">
      <c r="C610" s="85"/>
      <c r="D610" s="84"/>
      <c r="F610" s="84"/>
    </row>
    <row r="611" spans="3:6" ht="12.75">
      <c r="C611" s="85"/>
      <c r="D611" s="84"/>
      <c r="F611" s="84"/>
    </row>
    <row r="612" spans="3:6" ht="12.75">
      <c r="C612" s="85"/>
      <c r="D612" s="84"/>
      <c r="F612" s="84"/>
    </row>
    <row r="613" spans="3:6" ht="12.75">
      <c r="C613" s="85"/>
      <c r="D613" s="84"/>
      <c r="F613" s="84"/>
    </row>
    <row r="614" spans="3:6" ht="12.75">
      <c r="C614" s="85"/>
      <c r="D614" s="84"/>
      <c r="F614" s="84"/>
    </row>
    <row r="615" spans="3:6" ht="12.75">
      <c r="C615" s="85"/>
      <c r="D615" s="84"/>
      <c r="F615" s="84"/>
    </row>
    <row r="616" spans="3:6" ht="12.75">
      <c r="C616" s="85"/>
      <c r="D616" s="84"/>
      <c r="F616" s="84"/>
    </row>
    <row r="617" spans="3:6" ht="12.75">
      <c r="C617" s="85"/>
      <c r="D617" s="84"/>
      <c r="F617" s="84"/>
    </row>
    <row r="618" spans="3:6" ht="12.75">
      <c r="C618" s="85"/>
      <c r="D618" s="84"/>
      <c r="F618" s="84"/>
    </row>
    <row r="619" spans="3:6" ht="12.75">
      <c r="C619" s="85"/>
      <c r="D619" s="84"/>
      <c r="F619" s="84"/>
    </row>
    <row r="620" spans="3:6" ht="12.75">
      <c r="C620" s="85"/>
      <c r="D620" s="84"/>
      <c r="F620" s="84"/>
    </row>
    <row r="621" spans="3:6" ht="12.75">
      <c r="C621" s="85"/>
      <c r="D621" s="84"/>
      <c r="F621" s="84"/>
    </row>
    <row r="622" spans="3:6" ht="12.75">
      <c r="C622" s="85"/>
      <c r="D622" s="84"/>
      <c r="F622" s="84"/>
    </row>
    <row r="623" spans="3:6" ht="12.75">
      <c r="C623" s="85"/>
      <c r="D623" s="84"/>
      <c r="F623" s="84"/>
    </row>
    <row r="624" spans="3:6" ht="12.75">
      <c r="C624" s="85"/>
      <c r="D624" s="84"/>
      <c r="F624" s="84"/>
    </row>
    <row r="625" spans="3:6" ht="12.75">
      <c r="C625" s="85"/>
      <c r="D625" s="84"/>
      <c r="F625" s="84"/>
    </row>
    <row r="626" spans="3:6" ht="12.75">
      <c r="C626" s="85"/>
      <c r="D626" s="84"/>
      <c r="F626" s="84"/>
    </row>
    <row r="627" spans="3:6" ht="12.75">
      <c r="C627" s="85"/>
      <c r="D627" s="84"/>
      <c r="F627" s="84"/>
    </row>
    <row r="628" spans="3:6" ht="12.75">
      <c r="C628" s="85"/>
      <c r="D628" s="84"/>
      <c r="F628" s="84"/>
    </row>
    <row r="629" spans="3:6" ht="12.75">
      <c r="C629" s="85"/>
      <c r="D629" s="84"/>
      <c r="F629" s="84"/>
    </row>
    <row r="630" spans="3:6" ht="12.75">
      <c r="C630" s="85"/>
      <c r="D630" s="84"/>
      <c r="F630" s="84"/>
    </row>
    <row r="631" spans="3:6" ht="12.75">
      <c r="C631" s="85"/>
      <c r="D631" s="84"/>
      <c r="F631" s="84"/>
    </row>
    <row r="632" spans="3:6" ht="12.75">
      <c r="C632" s="85"/>
      <c r="D632" s="84"/>
      <c r="F632" s="84"/>
    </row>
    <row r="633" spans="3:6" ht="12.75">
      <c r="C633" s="85"/>
      <c r="D633" s="84"/>
      <c r="F633" s="84"/>
    </row>
    <row r="634" spans="3:6" ht="12.75">
      <c r="C634" s="85"/>
      <c r="D634" s="84"/>
      <c r="F634" s="84"/>
    </row>
    <row r="635" spans="3:6" ht="12.75">
      <c r="C635" s="85"/>
      <c r="D635" s="84"/>
      <c r="F635" s="84"/>
    </row>
    <row r="636" spans="3:6" ht="12.75">
      <c r="C636" s="85"/>
      <c r="D636" s="84"/>
      <c r="F636" s="84"/>
    </row>
    <row r="637" spans="3:6" ht="12.75">
      <c r="C637" s="85"/>
      <c r="D637" s="84"/>
      <c r="F637" s="84"/>
    </row>
    <row r="638" spans="3:6" ht="12.75">
      <c r="C638" s="85"/>
      <c r="D638" s="84"/>
      <c r="F638" s="84"/>
    </row>
    <row r="639" spans="3:6" ht="12.75">
      <c r="C639" s="85"/>
      <c r="D639" s="84"/>
      <c r="F639" s="84"/>
    </row>
    <row r="640" spans="3:6" ht="12.75">
      <c r="C640" s="85"/>
      <c r="D640" s="84"/>
      <c r="F640" s="84"/>
    </row>
    <row r="641" spans="3:6" ht="12.75">
      <c r="C641" s="85"/>
      <c r="D641" s="84"/>
      <c r="F641" s="84"/>
    </row>
    <row r="642" spans="3:6" ht="12.75">
      <c r="C642" s="85"/>
      <c r="D642" s="84"/>
      <c r="F642" s="84"/>
    </row>
    <row r="643" spans="3:6" ht="12.75">
      <c r="C643" s="85"/>
      <c r="D643" s="84"/>
      <c r="F643" s="84"/>
    </row>
    <row r="644" spans="3:6" ht="12.75">
      <c r="C644" s="85"/>
      <c r="D644" s="84"/>
      <c r="F644" s="84"/>
    </row>
    <row r="645" spans="3:6" ht="12.75">
      <c r="C645" s="85"/>
      <c r="D645" s="84"/>
      <c r="F645" s="84"/>
    </row>
    <row r="646" spans="3:6" ht="12.75">
      <c r="C646" s="85"/>
      <c r="D646" s="84"/>
      <c r="F646" s="84"/>
    </row>
    <row r="647" spans="3:6" ht="12.75">
      <c r="C647" s="85"/>
      <c r="D647" s="84"/>
      <c r="F647" s="84"/>
    </row>
    <row r="648" spans="3:6" ht="12.75">
      <c r="C648" s="85"/>
      <c r="D648" s="84"/>
      <c r="F648" s="84"/>
    </row>
    <row r="649" spans="3:6" ht="12.75">
      <c r="C649" s="85"/>
      <c r="D649" s="84"/>
      <c r="F649" s="84"/>
    </row>
    <row r="650" spans="3:6" ht="12.75">
      <c r="C650" s="85"/>
      <c r="D650" s="84"/>
      <c r="F650" s="84"/>
    </row>
    <row r="651" spans="3:6" ht="12.75">
      <c r="C651" s="85"/>
      <c r="D651" s="84"/>
      <c r="F651" s="84"/>
    </row>
    <row r="652" spans="3:6" ht="12.75">
      <c r="C652" s="85"/>
      <c r="D652" s="84"/>
      <c r="F652" s="84"/>
    </row>
    <row r="653" spans="3:6" ht="12.75">
      <c r="C653" s="85"/>
      <c r="D653" s="84"/>
      <c r="F653" s="84"/>
    </row>
    <row r="654" spans="3:6" ht="12.75">
      <c r="C654" s="85"/>
      <c r="D654" s="84"/>
      <c r="F654" s="84"/>
    </row>
    <row r="655" spans="3:6" ht="12.75">
      <c r="C655" s="85"/>
      <c r="D655" s="84"/>
      <c r="F655" s="84"/>
    </row>
    <row r="656" spans="3:6" ht="12.75">
      <c r="C656" s="85"/>
      <c r="D656" s="84"/>
      <c r="F656" s="84"/>
    </row>
    <row r="657" spans="3:6" ht="12.75">
      <c r="C657" s="85"/>
      <c r="D657" s="84"/>
      <c r="F657" s="84"/>
    </row>
    <row r="658" spans="3:6" ht="12.75">
      <c r="C658" s="85"/>
      <c r="D658" s="84"/>
      <c r="F658" s="84"/>
    </row>
    <row r="659" spans="3:6" ht="12.75">
      <c r="C659" s="85"/>
      <c r="D659" s="84"/>
      <c r="F659" s="84"/>
    </row>
    <row r="660" spans="3:6" ht="12.75">
      <c r="C660" s="85"/>
      <c r="D660" s="84"/>
      <c r="F660" s="84"/>
    </row>
    <row r="661" spans="3:6" ht="12.75">
      <c r="C661" s="85"/>
      <c r="D661" s="84"/>
      <c r="F661" s="84"/>
    </row>
    <row r="662" spans="3:6" ht="12.75">
      <c r="C662" s="85"/>
      <c r="D662" s="84"/>
      <c r="F662" s="84"/>
    </row>
    <row r="663" spans="3:6" ht="12.75">
      <c r="C663" s="85"/>
      <c r="D663" s="84"/>
      <c r="F663" s="84"/>
    </row>
    <row r="664" spans="3:6" ht="12.75">
      <c r="C664" s="85"/>
      <c r="D664" s="84"/>
      <c r="F664" s="84"/>
    </row>
    <row r="665" spans="3:6" ht="12.75">
      <c r="C665" s="85"/>
      <c r="D665" s="84"/>
      <c r="F665" s="84"/>
    </row>
    <row r="666" spans="3:6" ht="12.75">
      <c r="C666" s="85"/>
      <c r="D666" s="84"/>
      <c r="F666" s="84"/>
    </row>
    <row r="667" spans="3:6" ht="12.75">
      <c r="C667" s="85"/>
      <c r="D667" s="84"/>
      <c r="F667" s="84"/>
    </row>
    <row r="668" spans="3:6" ht="12.75">
      <c r="C668" s="85"/>
      <c r="D668" s="84"/>
      <c r="F668" s="84"/>
    </row>
    <row r="669" spans="3:6" ht="12.75">
      <c r="C669" s="85"/>
      <c r="D669" s="84"/>
      <c r="F669" s="84"/>
    </row>
    <row r="670" spans="3:6" ht="12.75">
      <c r="C670" s="85"/>
      <c r="D670" s="84"/>
      <c r="F670" s="84"/>
    </row>
    <row r="671" spans="3:6" ht="12.75">
      <c r="C671" s="85"/>
      <c r="D671" s="84"/>
      <c r="F671" s="84"/>
    </row>
    <row r="672" spans="3:6" ht="12.75">
      <c r="C672" s="85"/>
      <c r="D672" s="84"/>
      <c r="F672" s="84"/>
    </row>
    <row r="673" spans="3:6" ht="12.75">
      <c r="C673" s="85"/>
      <c r="D673" s="84"/>
      <c r="F673" s="84"/>
    </row>
    <row r="674" spans="3:6" ht="12.75">
      <c r="C674" s="85"/>
      <c r="D674" s="84"/>
      <c r="F674" s="84"/>
    </row>
    <row r="675" spans="3:6" ht="12.75">
      <c r="C675" s="85"/>
      <c r="D675" s="84"/>
      <c r="F675" s="84"/>
    </row>
    <row r="676" spans="3:6" ht="12.75">
      <c r="C676" s="85"/>
      <c r="D676" s="84"/>
      <c r="F676" s="84"/>
    </row>
    <row r="677" spans="3:6" ht="12.75">
      <c r="C677" s="85"/>
      <c r="D677" s="84"/>
      <c r="F677" s="84"/>
    </row>
    <row r="678" spans="3:6" ht="12.75">
      <c r="C678" s="85"/>
      <c r="D678" s="84"/>
      <c r="F678" s="84"/>
    </row>
    <row r="679" spans="3:6" ht="12.75">
      <c r="C679" s="85"/>
      <c r="D679" s="84"/>
      <c r="F679" s="84"/>
    </row>
    <row r="680" spans="3:6" ht="12.75">
      <c r="C680" s="85"/>
      <c r="D680" s="84"/>
      <c r="F680" s="84"/>
    </row>
    <row r="681" spans="3:6" ht="12.75">
      <c r="C681" s="85"/>
      <c r="D681" s="84"/>
      <c r="F681" s="84"/>
    </row>
    <row r="682" spans="3:6" ht="12.75">
      <c r="C682" s="85"/>
      <c r="D682" s="84"/>
      <c r="F682" s="84"/>
    </row>
    <row r="683" spans="3:6" ht="12.75">
      <c r="C683" s="85"/>
      <c r="D683" s="84"/>
      <c r="F683" s="84"/>
    </row>
    <row r="684" spans="3:6" ht="12.75">
      <c r="C684" s="85"/>
      <c r="D684" s="84"/>
      <c r="F684" s="84"/>
    </row>
    <row r="685" spans="3:6" ht="12.75">
      <c r="C685" s="85"/>
      <c r="D685" s="84"/>
      <c r="F685" s="84"/>
    </row>
    <row r="686" spans="3:6" ht="12.75">
      <c r="C686" s="85"/>
      <c r="D686" s="84"/>
      <c r="F686" s="84"/>
    </row>
    <row r="687" spans="3:6" ht="12.75">
      <c r="C687" s="85"/>
      <c r="D687" s="84"/>
      <c r="F687" s="84"/>
    </row>
    <row r="688" spans="3:6" ht="12.75">
      <c r="C688" s="85"/>
      <c r="D688" s="84"/>
      <c r="F688" s="84"/>
    </row>
    <row r="689" spans="3:6" ht="12.75">
      <c r="C689" s="85"/>
      <c r="D689" s="84"/>
      <c r="F689" s="84"/>
    </row>
    <row r="690" spans="3:6" ht="12.75">
      <c r="C690" s="85"/>
      <c r="D690" s="84"/>
      <c r="F690" s="84"/>
    </row>
    <row r="691" spans="3:6" ht="12.75">
      <c r="C691" s="85"/>
      <c r="D691" s="84"/>
      <c r="F691" s="84"/>
    </row>
    <row r="692" spans="3:6" ht="12.75">
      <c r="C692" s="85"/>
      <c r="D692" s="84"/>
      <c r="F692" s="84"/>
    </row>
    <row r="693" spans="3:6" ht="12.75">
      <c r="C693" s="85"/>
      <c r="D693" s="84"/>
      <c r="F693" s="84"/>
    </row>
    <row r="694" spans="3:6" ht="12.75">
      <c r="C694" s="85"/>
      <c r="D694" s="84"/>
      <c r="F694" s="84"/>
    </row>
    <row r="695" spans="3:6" ht="12.75">
      <c r="C695" s="85"/>
      <c r="D695" s="84"/>
      <c r="F695" s="84"/>
    </row>
    <row r="696" spans="3:6" ht="12.75">
      <c r="C696" s="85"/>
      <c r="D696" s="84"/>
      <c r="F696" s="84"/>
    </row>
    <row r="697" spans="3:6" ht="12.75">
      <c r="C697" s="85"/>
      <c r="D697" s="84"/>
      <c r="F697" s="84"/>
    </row>
    <row r="698" spans="3:6" ht="12.75">
      <c r="C698" s="85"/>
      <c r="D698" s="84"/>
      <c r="F698" s="84"/>
    </row>
    <row r="699" spans="3:6" ht="12.75">
      <c r="C699" s="85"/>
      <c r="D699" s="84"/>
      <c r="F699" s="84"/>
    </row>
    <row r="700" spans="3:6" ht="12.75">
      <c r="C700" s="85"/>
      <c r="D700" s="84"/>
      <c r="F700" s="84"/>
    </row>
    <row r="701" spans="3:6" ht="12.75">
      <c r="C701" s="85"/>
      <c r="D701" s="84"/>
      <c r="F701" s="84"/>
    </row>
    <row r="702" spans="3:6" ht="12.75">
      <c r="C702" s="85"/>
      <c r="D702" s="84"/>
      <c r="F702" s="84"/>
    </row>
    <row r="703" spans="3:6" ht="12.75">
      <c r="C703" s="85"/>
      <c r="D703" s="84"/>
      <c r="F703" s="84"/>
    </row>
    <row r="704" spans="3:6" ht="12.75">
      <c r="C704" s="85"/>
      <c r="D704" s="84"/>
      <c r="F704" s="84"/>
    </row>
    <row r="705" spans="3:6" ht="12.75">
      <c r="C705" s="85"/>
      <c r="D705" s="84"/>
      <c r="F705" s="84"/>
    </row>
    <row r="706" spans="3:6" ht="12.75">
      <c r="C706" s="85"/>
      <c r="D706" s="84"/>
      <c r="F706" s="84"/>
    </row>
    <row r="707" spans="3:6" ht="12.75">
      <c r="C707" s="85"/>
      <c r="D707" s="84"/>
      <c r="F707" s="84"/>
    </row>
    <row r="708" spans="3:6" ht="12.75">
      <c r="C708" s="85"/>
      <c r="D708" s="84"/>
      <c r="F708" s="84"/>
    </row>
    <row r="709" spans="3:6" ht="12.75">
      <c r="C709" s="85"/>
      <c r="D709" s="84"/>
      <c r="F709" s="84"/>
    </row>
    <row r="710" spans="3:6" ht="12.75">
      <c r="C710" s="85"/>
      <c r="D710" s="84"/>
      <c r="F710" s="84"/>
    </row>
    <row r="711" spans="3:6" ht="12.75">
      <c r="C711" s="85"/>
      <c r="D711" s="84"/>
      <c r="F711" s="84"/>
    </row>
    <row r="712" spans="3:6" ht="12.75">
      <c r="C712" s="85"/>
      <c r="D712" s="84"/>
      <c r="F712" s="84"/>
    </row>
    <row r="713" spans="3:6" ht="12.75">
      <c r="C713" s="85"/>
      <c r="D713" s="84"/>
      <c r="F713" s="84"/>
    </row>
    <row r="714" spans="3:6" ht="12.75">
      <c r="C714" s="85"/>
      <c r="D714" s="84"/>
      <c r="F714" s="84"/>
    </row>
    <row r="715" spans="3:6" ht="12.75">
      <c r="C715" s="85"/>
      <c r="D715" s="84"/>
      <c r="F715" s="84"/>
    </row>
    <row r="716" spans="3:6" ht="12.75">
      <c r="C716" s="85"/>
      <c r="D716" s="84"/>
      <c r="F716" s="84"/>
    </row>
    <row r="717" spans="3:6" ht="12.75">
      <c r="C717" s="85"/>
      <c r="D717" s="84"/>
      <c r="F717" s="84"/>
    </row>
    <row r="718" spans="3:6" ht="12.75">
      <c r="C718" s="85"/>
      <c r="D718" s="84"/>
      <c r="F718" s="84"/>
    </row>
    <row r="719" spans="3:6" ht="12.75">
      <c r="C719" s="85"/>
      <c r="D719" s="84"/>
      <c r="F719" s="84"/>
    </row>
    <row r="720" spans="3:6" ht="12.75">
      <c r="C720" s="85"/>
      <c r="D720" s="84"/>
      <c r="F720" s="84"/>
    </row>
    <row r="721" spans="3:6" ht="12.75">
      <c r="C721" s="85"/>
      <c r="D721" s="84"/>
      <c r="F721" s="84"/>
    </row>
    <row r="722" spans="3:6" ht="12.75">
      <c r="C722" s="85"/>
      <c r="D722" s="84"/>
      <c r="F722" s="84"/>
    </row>
    <row r="723" spans="3:6" ht="12.75">
      <c r="C723" s="85"/>
      <c r="D723" s="84"/>
      <c r="F723" s="84"/>
    </row>
    <row r="724" spans="3:6" ht="12.75">
      <c r="C724" s="85"/>
      <c r="D724" s="84"/>
      <c r="F724" s="84"/>
    </row>
    <row r="725" spans="3:6" ht="12.75">
      <c r="C725" s="85"/>
      <c r="D725" s="84"/>
      <c r="F725" s="84"/>
    </row>
    <row r="726" spans="3:6" ht="12.75">
      <c r="C726" s="85"/>
      <c r="D726" s="84"/>
      <c r="F726" s="84"/>
    </row>
    <row r="727" spans="3:6" ht="12.75">
      <c r="C727" s="85"/>
      <c r="D727" s="84"/>
      <c r="F727" s="84"/>
    </row>
    <row r="728" spans="3:6" ht="12.75">
      <c r="C728" s="85"/>
      <c r="D728" s="84"/>
      <c r="F728" s="84"/>
    </row>
    <row r="729" spans="3:6" ht="12.75">
      <c r="C729" s="85"/>
      <c r="D729" s="84"/>
      <c r="F729" s="84"/>
    </row>
    <row r="730" spans="3:6" ht="12.75">
      <c r="C730" s="85"/>
      <c r="D730" s="84"/>
      <c r="F730" s="84"/>
    </row>
    <row r="731" spans="3:6" ht="12.75">
      <c r="C731" s="85"/>
      <c r="D731" s="84"/>
      <c r="F731" s="84"/>
    </row>
    <row r="732" spans="3:6" ht="12.75">
      <c r="C732" s="85"/>
      <c r="D732" s="84"/>
      <c r="F732" s="84"/>
    </row>
    <row r="733" spans="3:6" ht="12.75">
      <c r="C733" s="85"/>
      <c r="D733" s="84"/>
      <c r="F733" s="84"/>
    </row>
    <row r="734" spans="3:6" ht="12.75">
      <c r="C734" s="85"/>
      <c r="D734" s="84"/>
      <c r="F734" s="84"/>
    </row>
    <row r="735" spans="3:6" ht="12.75">
      <c r="C735" s="85"/>
      <c r="D735" s="84"/>
      <c r="F735" s="84"/>
    </row>
    <row r="736" spans="3:6" ht="12.75">
      <c r="C736" s="85"/>
      <c r="D736" s="84"/>
      <c r="F736" s="84"/>
    </row>
    <row r="737" spans="3:6" ht="12.75">
      <c r="C737" s="85"/>
      <c r="D737" s="84"/>
      <c r="F737" s="84"/>
    </row>
    <row r="738" spans="3:6" ht="12.75">
      <c r="C738" s="85"/>
      <c r="D738" s="84"/>
      <c r="F738" s="84"/>
    </row>
    <row r="739" spans="3:6" ht="12.75">
      <c r="C739" s="85"/>
      <c r="D739" s="84"/>
      <c r="F739" s="84"/>
    </row>
    <row r="740" spans="3:6" ht="12.75">
      <c r="C740" s="85"/>
      <c r="D740" s="84"/>
      <c r="F740" s="84"/>
    </row>
    <row r="741" spans="3:6" ht="12.75">
      <c r="C741" s="85"/>
      <c r="D741" s="84"/>
      <c r="F741" s="84"/>
    </row>
    <row r="742" spans="3:6" ht="12.75">
      <c r="C742" s="85"/>
      <c r="D742" s="84"/>
      <c r="F742" s="84"/>
    </row>
    <row r="743" spans="3:6" ht="12.75">
      <c r="C743" s="85"/>
      <c r="D743" s="84"/>
      <c r="F743" s="84"/>
    </row>
    <row r="744" spans="3:6" ht="12.75">
      <c r="C744" s="85"/>
      <c r="D744" s="84"/>
      <c r="F744" s="84"/>
    </row>
    <row r="745" spans="3:6" ht="12.75">
      <c r="C745" s="85"/>
      <c r="D745" s="84"/>
      <c r="F745" s="84"/>
    </row>
    <row r="746" spans="3:6" ht="12.75">
      <c r="C746" s="85"/>
      <c r="D746" s="84"/>
      <c r="F746" s="84"/>
    </row>
    <row r="747" spans="3:6" ht="12.75">
      <c r="C747" s="85"/>
      <c r="D747" s="84"/>
      <c r="F747" s="84"/>
    </row>
    <row r="748" spans="3:6" ht="12.75">
      <c r="C748" s="85"/>
      <c r="D748" s="84"/>
      <c r="F748" s="84"/>
    </row>
    <row r="749" spans="3:6" ht="12.75">
      <c r="C749" s="85"/>
      <c r="D749" s="84"/>
      <c r="F749" s="84"/>
    </row>
    <row r="750" spans="3:6" ht="12.75">
      <c r="C750" s="85"/>
      <c r="D750" s="84"/>
      <c r="F750" s="84"/>
    </row>
    <row r="751" spans="3:6" ht="12.75">
      <c r="C751" s="85"/>
      <c r="D751" s="84"/>
      <c r="F751" s="84"/>
    </row>
    <row r="752" spans="3:6" ht="12.75">
      <c r="C752" s="85"/>
      <c r="D752" s="84"/>
      <c r="F752" s="84"/>
    </row>
    <row r="753" spans="3:6" ht="12.75">
      <c r="C753" s="85"/>
      <c r="D753" s="84"/>
      <c r="F753" s="84"/>
    </row>
    <row r="754" spans="3:6" ht="12.75">
      <c r="C754" s="85"/>
      <c r="D754" s="84"/>
      <c r="F754" s="84"/>
    </row>
    <row r="755" spans="3:6" ht="12.75">
      <c r="C755" s="85"/>
      <c r="D755" s="84"/>
      <c r="F755" s="84"/>
    </row>
    <row r="756" spans="3:6" ht="12.75">
      <c r="C756" s="85"/>
      <c r="D756" s="84"/>
      <c r="F756" s="84"/>
    </row>
    <row r="757" spans="3:6" ht="12.75">
      <c r="C757" s="85"/>
      <c r="D757" s="84"/>
      <c r="F757" s="84"/>
    </row>
    <row r="758" spans="3:6" ht="12.75">
      <c r="C758" s="85"/>
      <c r="D758" s="84"/>
      <c r="F758" s="84"/>
    </row>
    <row r="759" spans="3:6" ht="12.75">
      <c r="C759" s="85"/>
      <c r="D759" s="84"/>
      <c r="F759" s="84"/>
    </row>
    <row r="760" spans="3:6" ht="12.75">
      <c r="C760" s="85"/>
      <c r="D760" s="84"/>
      <c r="F760" s="84"/>
    </row>
    <row r="761" spans="3:6" ht="12.75">
      <c r="C761" s="85"/>
      <c r="D761" s="84"/>
      <c r="F761" s="84"/>
    </row>
    <row r="762" spans="3:6" ht="12.75">
      <c r="C762" s="85"/>
      <c r="D762" s="84"/>
      <c r="F762" s="84"/>
    </row>
    <row r="763" spans="3:6" ht="12.75">
      <c r="C763" s="85"/>
      <c r="D763" s="84"/>
      <c r="F763" s="84"/>
    </row>
    <row r="764" spans="3:6" ht="12.75">
      <c r="C764" s="85"/>
      <c r="D764" s="84"/>
      <c r="F764" s="84"/>
    </row>
    <row r="765" spans="3:6" ht="12.75">
      <c r="C765" s="85"/>
      <c r="D765" s="84"/>
      <c r="F765" s="84"/>
    </row>
    <row r="766" spans="3:6" ht="12.75">
      <c r="C766" s="85"/>
      <c r="D766" s="84"/>
      <c r="F766" s="84"/>
    </row>
    <row r="767" spans="3:6" ht="12.75">
      <c r="C767" s="85"/>
      <c r="D767" s="84"/>
      <c r="F767" s="84"/>
    </row>
    <row r="768" spans="3:6" ht="12.75">
      <c r="C768" s="85"/>
      <c r="D768" s="84"/>
      <c r="F768" s="84"/>
    </row>
    <row r="769" spans="3:6" ht="12.75">
      <c r="C769" s="85"/>
      <c r="D769" s="84"/>
      <c r="F769" s="84"/>
    </row>
    <row r="770" spans="3:6" ht="12.75">
      <c r="C770" s="85"/>
      <c r="D770" s="84"/>
      <c r="F770" s="84"/>
    </row>
    <row r="771" spans="3:6" ht="12.75">
      <c r="C771" s="85"/>
      <c r="D771" s="84"/>
      <c r="F771" s="84"/>
    </row>
    <row r="772" spans="3:6" ht="12.75">
      <c r="C772" s="85"/>
      <c r="D772" s="84"/>
      <c r="F772" s="84"/>
    </row>
    <row r="773" spans="3:6" ht="12.75">
      <c r="C773" s="85"/>
      <c r="D773" s="84"/>
      <c r="F773" s="84"/>
    </row>
    <row r="774" spans="3:6" ht="12.75">
      <c r="C774" s="85"/>
      <c r="D774" s="84"/>
      <c r="F774" s="84"/>
    </row>
    <row r="775" spans="3:6" ht="12.75">
      <c r="C775" s="85"/>
      <c r="D775" s="84"/>
      <c r="F775" s="84"/>
    </row>
    <row r="776" spans="3:6" ht="12.75">
      <c r="C776" s="85"/>
      <c r="D776" s="84"/>
      <c r="F776" s="84"/>
    </row>
    <row r="777" spans="3:6" ht="12.75">
      <c r="C777" s="85"/>
      <c r="D777" s="84"/>
      <c r="F777" s="84"/>
    </row>
    <row r="778" spans="3:6" ht="12.75">
      <c r="C778" s="85"/>
      <c r="D778" s="84"/>
      <c r="F778" s="84"/>
    </row>
    <row r="779" spans="3:6" ht="12.75">
      <c r="C779" s="85"/>
      <c r="D779" s="84"/>
      <c r="F779" s="84"/>
    </row>
    <row r="780" spans="3:6" ht="12.75">
      <c r="C780" s="85"/>
      <c r="D780" s="84"/>
      <c r="F780" s="84"/>
    </row>
    <row r="781" spans="3:6" ht="12.75">
      <c r="C781" s="85"/>
      <c r="D781" s="84"/>
      <c r="F781" s="84"/>
    </row>
    <row r="782" spans="3:6" ht="12.75">
      <c r="C782" s="85"/>
      <c r="D782" s="84"/>
      <c r="F782" s="84"/>
    </row>
    <row r="783" spans="3:6" ht="12.75">
      <c r="C783" s="85"/>
      <c r="D783" s="84"/>
      <c r="F783" s="84"/>
    </row>
    <row r="784" spans="3:6" ht="12.75">
      <c r="C784" s="85"/>
      <c r="D784" s="84"/>
      <c r="F784" s="84"/>
    </row>
    <row r="785" spans="3:6" ht="12.75">
      <c r="C785" s="85"/>
      <c r="D785" s="84"/>
      <c r="F785" s="84"/>
    </row>
    <row r="786" spans="3:6" ht="12.75">
      <c r="C786" s="85"/>
      <c r="D786" s="84"/>
      <c r="F786" s="84"/>
    </row>
    <row r="787" spans="3:6" ht="12.75">
      <c r="C787" s="85"/>
      <c r="D787" s="84"/>
      <c r="F787" s="84"/>
    </row>
    <row r="788" spans="3:6" ht="12.75">
      <c r="C788" s="85"/>
      <c r="D788" s="84"/>
      <c r="F788" s="84"/>
    </row>
    <row r="789" spans="3:6" ht="12.75">
      <c r="C789" s="85"/>
      <c r="D789" s="84"/>
      <c r="F789" s="84"/>
    </row>
    <row r="790" spans="3:6" ht="12.75">
      <c r="C790" s="85"/>
      <c r="D790" s="84"/>
      <c r="F790" s="84"/>
    </row>
    <row r="791" spans="3:6" ht="12.75">
      <c r="C791" s="85"/>
      <c r="D791" s="84"/>
      <c r="F791" s="84"/>
    </row>
    <row r="792" spans="3:6" ht="12.75">
      <c r="C792" s="85"/>
      <c r="D792" s="84"/>
      <c r="F792" s="84"/>
    </row>
    <row r="793" spans="3:6" ht="12.75">
      <c r="C793" s="85"/>
      <c r="D793" s="84"/>
      <c r="F793" s="84"/>
    </row>
    <row r="794" spans="3:6" ht="12.75">
      <c r="C794" s="85"/>
      <c r="D794" s="84"/>
      <c r="F794" s="84"/>
    </row>
    <row r="795" spans="3:6" ht="12.75">
      <c r="C795" s="85"/>
      <c r="D795" s="84"/>
      <c r="F795" s="84"/>
    </row>
    <row r="796" spans="3:6" ht="12.75">
      <c r="C796" s="85"/>
      <c r="D796" s="84"/>
      <c r="F796" s="84"/>
    </row>
    <row r="797" spans="3:6" ht="12.75">
      <c r="C797" s="85"/>
      <c r="D797" s="84"/>
      <c r="F797" s="84"/>
    </row>
    <row r="798" spans="3:6" ht="12.75">
      <c r="C798" s="85"/>
      <c r="D798" s="84"/>
      <c r="F798" s="84"/>
    </row>
    <row r="799" spans="3:6" ht="12.75">
      <c r="C799" s="85"/>
      <c r="D799" s="84"/>
      <c r="F799" s="84"/>
    </row>
    <row r="800" spans="3:6" ht="12.75">
      <c r="C800" s="85"/>
      <c r="D800" s="84"/>
      <c r="F800" s="84"/>
    </row>
    <row r="801" spans="3:6" ht="12.75">
      <c r="C801" s="85"/>
      <c r="D801" s="84"/>
      <c r="F801" s="84"/>
    </row>
    <row r="802" spans="3:6" ht="12.75">
      <c r="C802" s="85"/>
      <c r="D802" s="84"/>
      <c r="F802" s="84"/>
    </row>
    <row r="803" spans="3:6" ht="12.75">
      <c r="C803" s="85"/>
      <c r="D803" s="84"/>
      <c r="F803" s="84"/>
    </row>
    <row r="804" spans="3:6" ht="12.75">
      <c r="C804" s="85"/>
      <c r="D804" s="84"/>
      <c r="F804" s="84"/>
    </row>
    <row r="805" spans="3:6" ht="12.75">
      <c r="C805" s="85"/>
      <c r="D805" s="84"/>
      <c r="F805" s="84"/>
    </row>
    <row r="806" spans="3:6" ht="12.75">
      <c r="C806" s="85"/>
      <c r="D806" s="84"/>
      <c r="F806" s="84"/>
    </row>
    <row r="807" spans="3:6" ht="12.75">
      <c r="C807" s="85"/>
      <c r="D807" s="84"/>
      <c r="F807" s="84"/>
    </row>
    <row r="808" spans="3:6" ht="12.75">
      <c r="C808" s="85"/>
      <c r="D808" s="84"/>
      <c r="F808" s="84"/>
    </row>
    <row r="809" spans="3:6" ht="12.75">
      <c r="C809" s="85"/>
      <c r="D809" s="84"/>
      <c r="F809" s="84"/>
    </row>
    <row r="810" spans="3:6" ht="12.75">
      <c r="C810" s="85"/>
      <c r="D810" s="84"/>
      <c r="F810" s="84"/>
    </row>
    <row r="811" spans="3:6" ht="12.75">
      <c r="C811" s="85"/>
      <c r="D811" s="84"/>
      <c r="F811" s="84"/>
    </row>
    <row r="812" spans="3:6" ht="12.75">
      <c r="C812" s="85"/>
      <c r="D812" s="84"/>
      <c r="F812" s="84"/>
    </row>
    <row r="813" spans="3:6" ht="12.75">
      <c r="C813" s="85"/>
      <c r="D813" s="84"/>
      <c r="F813" s="84"/>
    </row>
    <row r="814" spans="3:6" ht="12.75">
      <c r="C814" s="85"/>
      <c r="D814" s="84"/>
      <c r="F814" s="84"/>
    </row>
    <row r="815" spans="3:6" ht="12.75">
      <c r="C815" s="85"/>
      <c r="D815" s="84"/>
      <c r="F815" s="84"/>
    </row>
    <row r="816" spans="3:6" ht="12.75">
      <c r="C816" s="85"/>
      <c r="D816" s="84"/>
      <c r="F816" s="84"/>
    </row>
    <row r="817" spans="3:6" ht="12.75">
      <c r="C817" s="85"/>
      <c r="D817" s="84"/>
      <c r="F817" s="84"/>
    </row>
    <row r="818" spans="3:6" ht="12.75">
      <c r="C818" s="85"/>
      <c r="D818" s="84"/>
      <c r="F818" s="84"/>
    </row>
    <row r="819" spans="3:6" ht="12.75">
      <c r="C819" s="85"/>
      <c r="D819" s="84"/>
      <c r="F819" s="84"/>
    </row>
    <row r="820" spans="3:6" ht="12.75">
      <c r="C820" s="85"/>
      <c r="D820" s="84"/>
      <c r="F820" s="84"/>
    </row>
    <row r="821" spans="3:6" ht="12.75">
      <c r="C821" s="85"/>
      <c r="D821" s="84"/>
      <c r="F821" s="84"/>
    </row>
    <row r="822" spans="3:6" ht="12.75">
      <c r="C822" s="85"/>
      <c r="D822" s="84"/>
      <c r="F822" s="84"/>
    </row>
    <row r="823" spans="3:6" ht="12.75">
      <c r="C823" s="85"/>
      <c r="D823" s="84"/>
      <c r="F823" s="84"/>
    </row>
    <row r="824" spans="3:6" ht="12.75">
      <c r="C824" s="85"/>
      <c r="D824" s="84"/>
      <c r="F824" s="84"/>
    </row>
    <row r="825" spans="3:6" ht="12.75">
      <c r="C825" s="85"/>
      <c r="D825" s="84"/>
      <c r="F825" s="84"/>
    </row>
    <row r="826" spans="3:6" ht="12.75">
      <c r="C826" s="85"/>
      <c r="D826" s="84"/>
      <c r="F826" s="84"/>
    </row>
    <row r="827" spans="3:6" ht="12.75">
      <c r="C827" s="85"/>
      <c r="D827" s="84"/>
      <c r="F827" s="84"/>
    </row>
    <row r="828" spans="3:6" ht="12.75">
      <c r="C828" s="85"/>
      <c r="D828" s="84"/>
      <c r="F828" s="84"/>
    </row>
    <row r="829" spans="3:6" ht="12.75">
      <c r="C829" s="85"/>
      <c r="D829" s="84"/>
      <c r="F829" s="84"/>
    </row>
    <row r="830" spans="3:6" ht="12.75">
      <c r="C830" s="85"/>
      <c r="D830" s="84"/>
      <c r="F830" s="84"/>
    </row>
    <row r="831" spans="3:6" ht="12.75">
      <c r="C831" s="85"/>
      <c r="D831" s="84"/>
      <c r="F831" s="84"/>
    </row>
    <row r="832" spans="3:6" ht="12.75">
      <c r="C832" s="85"/>
      <c r="D832" s="84"/>
      <c r="F832" s="84"/>
    </row>
    <row r="833" spans="3:6" ht="12.75">
      <c r="C833" s="85"/>
      <c r="D833" s="84"/>
      <c r="F833" s="84"/>
    </row>
    <row r="834" spans="3:6" ht="12.75">
      <c r="C834" s="85"/>
      <c r="D834" s="84"/>
      <c r="F834" s="84"/>
    </row>
    <row r="835" spans="3:6" ht="12.75">
      <c r="C835" s="85"/>
      <c r="D835" s="84"/>
      <c r="F835" s="84"/>
    </row>
    <row r="836" spans="3:6" ht="12.75">
      <c r="C836" s="85"/>
      <c r="D836" s="84"/>
      <c r="F836" s="84"/>
    </row>
    <row r="837" spans="3:6" ht="12.75">
      <c r="C837" s="85"/>
      <c r="D837" s="84"/>
      <c r="F837" s="84"/>
    </row>
    <row r="838" spans="3:6" ht="12.75">
      <c r="C838" s="85"/>
      <c r="D838" s="84"/>
      <c r="F838" s="84"/>
    </row>
    <row r="839" spans="3:6" ht="12.75">
      <c r="C839" s="85"/>
      <c r="D839" s="84"/>
      <c r="F839" s="84"/>
    </row>
    <row r="840" spans="3:6" ht="12.75">
      <c r="C840" s="85"/>
      <c r="D840" s="84"/>
      <c r="F840" s="84"/>
    </row>
    <row r="841" spans="3:6" ht="12.75">
      <c r="C841" s="85"/>
      <c r="D841" s="84"/>
      <c r="F841" s="84"/>
    </row>
    <row r="842" spans="3:6" ht="12.75">
      <c r="C842" s="85"/>
      <c r="D842" s="84"/>
      <c r="F842" s="84"/>
    </row>
    <row r="843" spans="3:6" ht="12.75">
      <c r="C843" s="85"/>
      <c r="D843" s="84"/>
      <c r="F843" s="84"/>
    </row>
    <row r="844" spans="3:6" ht="12.75">
      <c r="C844" s="85"/>
      <c r="D844" s="84"/>
      <c r="F844" s="84"/>
    </row>
    <row r="845" spans="3:6" ht="12.75">
      <c r="C845" s="85"/>
      <c r="D845" s="84"/>
      <c r="F845" s="84"/>
    </row>
    <row r="846" spans="3:6" ht="12.75">
      <c r="C846" s="85"/>
      <c r="D846" s="84"/>
      <c r="F846" s="84"/>
    </row>
    <row r="847" spans="3:6" ht="12.75">
      <c r="C847" s="85"/>
      <c r="D847" s="84"/>
      <c r="F847" s="84"/>
    </row>
    <row r="848" spans="3:6" ht="12.75">
      <c r="C848" s="85"/>
      <c r="D848" s="84"/>
      <c r="F848" s="84"/>
    </row>
    <row r="849" spans="3:6" ht="12.75">
      <c r="C849" s="85"/>
      <c r="D849" s="84"/>
      <c r="F849" s="84"/>
    </row>
    <row r="850" spans="3:6" ht="12.75">
      <c r="C850" s="85"/>
      <c r="D850" s="84"/>
      <c r="F850" s="84"/>
    </row>
    <row r="851" spans="3:6" ht="12.75">
      <c r="C851" s="85"/>
      <c r="D851" s="84"/>
      <c r="F851" s="84"/>
    </row>
    <row r="852" spans="3:6" ht="12.75">
      <c r="C852" s="85"/>
      <c r="D852" s="84"/>
      <c r="F852" s="84"/>
    </row>
    <row r="853" spans="3:6" ht="12.75">
      <c r="C853" s="85"/>
      <c r="D853" s="84"/>
      <c r="F853" s="84"/>
    </row>
    <row r="854" spans="3:6" ht="12.75">
      <c r="C854" s="85"/>
      <c r="D854" s="84"/>
      <c r="F854" s="84"/>
    </row>
    <row r="855" spans="3:6" ht="12.75">
      <c r="C855" s="85"/>
      <c r="D855" s="84"/>
      <c r="F855" s="84"/>
    </row>
    <row r="856" spans="3:6" ht="12.75">
      <c r="C856" s="85"/>
      <c r="D856" s="84"/>
      <c r="F856" s="84"/>
    </row>
    <row r="857" spans="3:6" ht="12.75">
      <c r="C857" s="85"/>
      <c r="D857" s="84"/>
      <c r="F857" s="84"/>
    </row>
    <row r="858" spans="3:6" ht="12.75">
      <c r="C858" s="85"/>
      <c r="D858" s="84"/>
      <c r="F858" s="84"/>
    </row>
    <row r="859" spans="3:6" ht="12.75">
      <c r="C859" s="85"/>
      <c r="D859" s="84"/>
      <c r="F859" s="84"/>
    </row>
    <row r="860" spans="3:6" ht="12.75">
      <c r="C860" s="85"/>
      <c r="D860" s="84"/>
      <c r="F860" s="84"/>
    </row>
    <row r="861" spans="3:6" ht="12.75">
      <c r="C861" s="85"/>
      <c r="D861" s="84"/>
      <c r="F861" s="84"/>
    </row>
    <row r="862" spans="3:6" ht="12.75">
      <c r="C862" s="85"/>
      <c r="D862" s="84"/>
      <c r="F862" s="84"/>
    </row>
    <row r="863" spans="3:6" ht="12.75">
      <c r="C863" s="85"/>
      <c r="D863" s="84"/>
      <c r="F863" s="84"/>
    </row>
    <row r="864" spans="3:6" ht="12.75">
      <c r="C864" s="85"/>
      <c r="D864" s="84"/>
      <c r="F864" s="84"/>
    </row>
    <row r="865" spans="3:6" ht="12.75">
      <c r="C865" s="85"/>
      <c r="D865" s="84"/>
      <c r="F865" s="84"/>
    </row>
    <row r="866" spans="3:6" ht="12.75">
      <c r="C866" s="85"/>
      <c r="D866" s="84"/>
      <c r="F866" s="84"/>
    </row>
    <row r="867" spans="3:6" ht="12.75">
      <c r="C867" s="85"/>
      <c r="D867" s="84"/>
      <c r="F867" s="84"/>
    </row>
    <row r="868" spans="3:6" ht="12.75">
      <c r="C868" s="85"/>
      <c r="D868" s="84"/>
      <c r="F868" s="84"/>
    </row>
    <row r="869" spans="3:6" ht="12.75">
      <c r="C869" s="85"/>
      <c r="D869" s="84"/>
      <c r="F869" s="84"/>
    </row>
    <row r="870" spans="3:6" ht="12.75">
      <c r="C870" s="85"/>
      <c r="D870" s="84"/>
      <c r="F870" s="84"/>
    </row>
    <row r="871" spans="3:6" ht="12.75">
      <c r="C871" s="85"/>
      <c r="D871" s="84"/>
      <c r="F871" s="84"/>
    </row>
    <row r="872" spans="3:6" ht="12.75">
      <c r="C872" s="85"/>
      <c r="D872" s="84"/>
      <c r="F872" s="84"/>
    </row>
    <row r="873" spans="3:6" ht="12.75">
      <c r="C873" s="85"/>
      <c r="D873" s="84"/>
      <c r="F873" s="84"/>
    </row>
    <row r="874" spans="3:6" ht="12.75">
      <c r="C874" s="85"/>
      <c r="D874" s="84"/>
      <c r="F874" s="84"/>
    </row>
    <row r="875" spans="3:6" ht="12.75">
      <c r="C875" s="85"/>
      <c r="D875" s="84"/>
      <c r="F875" s="84"/>
    </row>
    <row r="876" spans="3:6" ht="12.75">
      <c r="C876" s="85"/>
      <c r="D876" s="84"/>
      <c r="F876" s="84"/>
    </row>
    <row r="877" spans="3:6" ht="12.75">
      <c r="C877" s="85"/>
      <c r="D877" s="84"/>
      <c r="F877" s="84"/>
    </row>
    <row r="878" spans="3:6" ht="12.75">
      <c r="C878" s="85"/>
      <c r="D878" s="84"/>
      <c r="F878" s="84"/>
    </row>
    <row r="879" spans="3:6" ht="12.75">
      <c r="C879" s="85"/>
      <c r="D879" s="84"/>
      <c r="F879" s="84"/>
    </row>
    <row r="880" spans="3:6" ht="12.75">
      <c r="C880" s="85"/>
      <c r="D880" s="84"/>
      <c r="F880" s="84"/>
    </row>
    <row r="881" spans="3:6" ht="12.75">
      <c r="C881" s="85"/>
      <c r="D881" s="84"/>
      <c r="F881" s="84"/>
    </row>
    <row r="882" spans="3:6" ht="12.75">
      <c r="C882" s="85"/>
      <c r="D882" s="84"/>
      <c r="F882" s="84"/>
    </row>
    <row r="883" spans="3:6" ht="12.75">
      <c r="C883" s="85"/>
      <c r="D883" s="84"/>
      <c r="F883" s="84"/>
    </row>
    <row r="884" spans="3:6" ht="12.75">
      <c r="C884" s="85"/>
      <c r="D884" s="84"/>
      <c r="F884" s="84"/>
    </row>
    <row r="885" spans="3:6" ht="12.75">
      <c r="C885" s="85"/>
      <c r="D885" s="84"/>
      <c r="F885" s="84"/>
    </row>
    <row r="886" spans="3:6" ht="12.75">
      <c r="C886" s="85"/>
      <c r="D886" s="84"/>
      <c r="F886" s="84"/>
    </row>
    <row r="887" spans="3:6" ht="12.75">
      <c r="C887" s="85"/>
      <c r="D887" s="84"/>
      <c r="F887" s="84"/>
    </row>
    <row r="888" spans="3:6" ht="12.75">
      <c r="C888" s="85"/>
      <c r="D888" s="84"/>
      <c r="F888" s="84"/>
    </row>
    <row r="889" spans="3:6" ht="12.75">
      <c r="C889" s="85"/>
      <c r="D889" s="84"/>
      <c r="F889" s="84"/>
    </row>
    <row r="890" spans="3:6" ht="12.75">
      <c r="C890" s="85"/>
      <c r="D890" s="84"/>
      <c r="F890" s="84"/>
    </row>
    <row r="891" spans="3:6" ht="12.75">
      <c r="C891" s="85"/>
      <c r="D891" s="84"/>
      <c r="F891" s="84"/>
    </row>
    <row r="892" spans="3:6" ht="12.75">
      <c r="C892" s="85"/>
      <c r="D892" s="84"/>
      <c r="F892" s="84"/>
    </row>
    <row r="893" spans="3:6" ht="12.75">
      <c r="C893" s="85"/>
      <c r="D893" s="84"/>
      <c r="F893" s="84"/>
    </row>
    <row r="894" spans="3:6" ht="12.75">
      <c r="C894" s="85"/>
      <c r="D894" s="84"/>
      <c r="F894" s="84"/>
    </row>
    <row r="895" spans="3:6" ht="12.75">
      <c r="C895" s="85"/>
      <c r="D895" s="84"/>
      <c r="F895" s="84"/>
    </row>
    <row r="896" spans="3:6" ht="12.75">
      <c r="C896" s="85"/>
      <c r="D896" s="84"/>
      <c r="F896" s="84"/>
    </row>
    <row r="897" spans="3:6" ht="12.75">
      <c r="C897" s="85"/>
      <c r="D897" s="84"/>
      <c r="F897" s="84"/>
    </row>
    <row r="898" spans="3:6" ht="12.75">
      <c r="C898" s="85"/>
      <c r="D898" s="84"/>
      <c r="F898" s="84"/>
    </row>
    <row r="899" spans="3:6" ht="12.75">
      <c r="C899" s="85"/>
      <c r="D899" s="84"/>
      <c r="F899" s="84"/>
    </row>
    <row r="900" spans="3:6" ht="12.75">
      <c r="C900" s="85"/>
      <c r="D900" s="84"/>
      <c r="F900" s="84"/>
    </row>
    <row r="901" spans="3:6" ht="12.75">
      <c r="C901" s="85"/>
      <c r="D901" s="84"/>
      <c r="F901" s="84"/>
    </row>
    <row r="902" spans="3:6" ht="12.75">
      <c r="C902" s="85"/>
      <c r="D902" s="84"/>
      <c r="F902" s="84"/>
    </row>
    <row r="903" spans="3:6" ht="12.75">
      <c r="C903" s="85"/>
      <c r="D903" s="84"/>
      <c r="F903" s="84"/>
    </row>
    <row r="904" spans="3:6" ht="12.75">
      <c r="C904" s="85"/>
      <c r="D904" s="84"/>
      <c r="F904" s="84"/>
    </row>
    <row r="905" spans="3:6" ht="12.75">
      <c r="C905" s="85"/>
      <c r="D905" s="84"/>
      <c r="F905" s="84"/>
    </row>
    <row r="906" spans="3:6" ht="12.75">
      <c r="C906" s="85"/>
      <c r="D906" s="84"/>
      <c r="F906" s="84"/>
    </row>
    <row r="907" spans="3:6" ht="12.75">
      <c r="C907" s="85"/>
      <c r="D907" s="84"/>
      <c r="F907" s="84"/>
    </row>
    <row r="908" spans="3:6" ht="12.75">
      <c r="C908" s="85"/>
      <c r="D908" s="84"/>
      <c r="F908" s="84"/>
    </row>
    <row r="909" spans="3:6" ht="12.75">
      <c r="C909" s="85"/>
      <c r="D909" s="84"/>
      <c r="F909" s="84"/>
    </row>
    <row r="910" spans="3:6" ht="12.75">
      <c r="C910" s="85"/>
      <c r="D910" s="84"/>
      <c r="F910" s="84"/>
    </row>
    <row r="911" spans="3:6" ht="12.75">
      <c r="C911" s="85"/>
      <c r="D911" s="84"/>
      <c r="F911" s="84"/>
    </row>
    <row r="912" spans="3:6" ht="12.75">
      <c r="C912" s="85"/>
      <c r="D912" s="84"/>
      <c r="F912" s="84"/>
    </row>
    <row r="913" spans="3:6" ht="12.75">
      <c r="C913" s="85"/>
      <c r="D913" s="84"/>
      <c r="F913" s="84"/>
    </row>
    <row r="914" spans="3:6" ht="12.75">
      <c r="C914" s="85"/>
      <c r="D914" s="84"/>
      <c r="F914" s="84"/>
    </row>
    <row r="915" spans="3:6" ht="12.75">
      <c r="C915" s="85"/>
      <c r="D915" s="84"/>
      <c r="F915" s="84"/>
    </row>
    <row r="916" spans="3:6" ht="12.75">
      <c r="C916" s="85"/>
      <c r="D916" s="84"/>
      <c r="F916" s="84"/>
    </row>
    <row r="917" spans="3:6" ht="12.75">
      <c r="C917" s="85"/>
      <c r="D917" s="84"/>
      <c r="F917" s="84"/>
    </row>
    <row r="918" spans="3:6" ht="12.75">
      <c r="C918" s="85"/>
      <c r="D918" s="84"/>
      <c r="F918" s="84"/>
    </row>
    <row r="919" spans="3:6" ht="12.75">
      <c r="C919" s="85"/>
      <c r="D919" s="84"/>
      <c r="F919" s="84"/>
    </row>
    <row r="920" spans="3:6" ht="12.75">
      <c r="C920" s="85"/>
      <c r="D920" s="84"/>
      <c r="F920" s="84"/>
    </row>
    <row r="921" spans="3:6" ht="12.75">
      <c r="C921" s="85"/>
      <c r="D921" s="84"/>
      <c r="F921" s="84"/>
    </row>
    <row r="922" spans="3:6" ht="12.75">
      <c r="C922" s="85"/>
      <c r="D922" s="84"/>
      <c r="F922" s="84"/>
    </row>
    <row r="923" spans="3:6" ht="12.75">
      <c r="C923" s="85"/>
      <c r="D923" s="84"/>
      <c r="F923" s="84"/>
    </row>
    <row r="924" spans="3:6" ht="12.75">
      <c r="C924" s="85"/>
      <c r="D924" s="84"/>
      <c r="F924" s="84"/>
    </row>
    <row r="925" spans="3:6" ht="12.75">
      <c r="C925" s="85"/>
      <c r="D925" s="84"/>
      <c r="F925" s="84"/>
    </row>
    <row r="926" spans="3:6" ht="12.75">
      <c r="C926" s="85"/>
      <c r="D926" s="84"/>
      <c r="F926" s="84"/>
    </row>
    <row r="927" spans="3:6" ht="12.75">
      <c r="C927" s="85"/>
      <c r="D927" s="84"/>
      <c r="F927" s="84"/>
    </row>
    <row r="928" spans="3:6" ht="12.75">
      <c r="C928" s="85"/>
      <c r="D928" s="84"/>
      <c r="F928" s="84"/>
    </row>
    <row r="929" spans="3:6" ht="12.75">
      <c r="C929" s="85"/>
      <c r="D929" s="84"/>
      <c r="F929" s="84"/>
    </row>
    <row r="930" spans="3:6" ht="12.75">
      <c r="C930" s="85"/>
      <c r="D930" s="84"/>
      <c r="F930" s="84"/>
    </row>
    <row r="931" spans="3:6" ht="12.75">
      <c r="C931" s="85"/>
      <c r="D931" s="84"/>
      <c r="F931" s="84"/>
    </row>
    <row r="932" spans="3:6" ht="12.75">
      <c r="C932" s="85"/>
      <c r="D932" s="84"/>
      <c r="F932" s="84"/>
    </row>
    <row r="933" spans="3:6" ht="12.75">
      <c r="C933" s="85"/>
      <c r="D933" s="84"/>
      <c r="F933" s="84"/>
    </row>
    <row r="934" spans="3:6" ht="12.75">
      <c r="C934" s="85"/>
      <c r="D934" s="84"/>
      <c r="F934" s="84"/>
    </row>
    <row r="935" spans="3:6" ht="12.75">
      <c r="C935" s="85"/>
      <c r="D935" s="84"/>
      <c r="F935" s="84"/>
    </row>
    <row r="936" spans="3:6" ht="12.75">
      <c r="C936" s="85"/>
      <c r="D936" s="84"/>
      <c r="F936" s="84"/>
    </row>
    <row r="937" spans="3:6" ht="12.75">
      <c r="C937" s="85"/>
      <c r="D937" s="84"/>
      <c r="F937" s="84"/>
    </row>
    <row r="938" spans="3:6" ht="12.75">
      <c r="C938" s="85"/>
      <c r="D938" s="84"/>
      <c r="F938" s="84"/>
    </row>
    <row r="939" spans="3:6" ht="12.75">
      <c r="C939" s="85"/>
      <c r="D939" s="84"/>
      <c r="F939" s="84"/>
    </row>
    <row r="940" spans="3:6" ht="12.75">
      <c r="C940" s="85"/>
      <c r="D940" s="84"/>
      <c r="F940" s="84"/>
    </row>
    <row r="941" spans="3:6" ht="12.75">
      <c r="C941" s="85"/>
      <c r="D941" s="84"/>
      <c r="F941" s="84"/>
    </row>
    <row r="942" spans="3:6" ht="12.75">
      <c r="C942" s="85"/>
      <c r="D942" s="84"/>
      <c r="F942" s="84"/>
    </row>
    <row r="943" spans="3:6" ht="12.75">
      <c r="C943" s="85"/>
      <c r="D943" s="84"/>
      <c r="F943" s="84"/>
    </row>
    <row r="944" spans="3:6" ht="12.75">
      <c r="C944" s="85"/>
      <c r="D944" s="84"/>
      <c r="F944" s="84"/>
    </row>
    <row r="945" spans="3:6" ht="12.75">
      <c r="C945" s="85"/>
      <c r="D945" s="84"/>
      <c r="F945" s="84"/>
    </row>
    <row r="946" spans="3:6" ht="12.75">
      <c r="C946" s="85"/>
      <c r="D946" s="84"/>
      <c r="F946" s="84"/>
    </row>
    <row r="947" spans="3:6" ht="12.75">
      <c r="C947" s="85"/>
      <c r="D947" s="84"/>
      <c r="F947" s="84"/>
    </row>
    <row r="948" spans="3:6" ht="12.75">
      <c r="C948" s="85"/>
      <c r="D948" s="84"/>
      <c r="F948" s="84"/>
    </row>
    <row r="949" spans="3:6" ht="12.75">
      <c r="C949" s="85"/>
      <c r="D949" s="84"/>
      <c r="F949" s="84"/>
    </row>
    <row r="950" spans="3:6" ht="12.75">
      <c r="C950" s="85"/>
      <c r="D950" s="84"/>
      <c r="F950" s="84"/>
    </row>
    <row r="951" spans="3:6" ht="12.75">
      <c r="C951" s="85"/>
      <c r="D951" s="84"/>
      <c r="F951" s="84"/>
    </row>
    <row r="952" spans="3:6" ht="12.75">
      <c r="C952" s="85"/>
      <c r="D952" s="84"/>
      <c r="F952" s="84"/>
    </row>
    <row r="953" spans="3:6" ht="12.75">
      <c r="C953" s="85"/>
      <c r="D953" s="84"/>
      <c r="F953" s="84"/>
    </row>
    <row r="954" spans="3:6" ht="12.75">
      <c r="C954" s="85"/>
      <c r="D954" s="84"/>
      <c r="F954" s="84"/>
    </row>
    <row r="955" spans="3:6" ht="12.75">
      <c r="C955" s="85"/>
      <c r="D955" s="84"/>
      <c r="F955" s="84"/>
    </row>
    <row r="956" spans="3:6" ht="12.75">
      <c r="C956" s="85"/>
      <c r="D956" s="84"/>
      <c r="F956" s="84"/>
    </row>
    <row r="957" spans="3:6" ht="12.75">
      <c r="C957" s="85"/>
      <c r="D957" s="84"/>
      <c r="F957" s="84"/>
    </row>
    <row r="958" spans="3:6" ht="12.75">
      <c r="C958" s="85"/>
      <c r="D958" s="84"/>
      <c r="F958" s="84"/>
    </row>
    <row r="959" spans="3:6" ht="12.75">
      <c r="C959" s="85"/>
      <c r="D959" s="84"/>
      <c r="F959" s="84"/>
    </row>
    <row r="960" spans="3:6" ht="12.75">
      <c r="C960" s="85"/>
      <c r="D960" s="84"/>
      <c r="F960" s="84"/>
    </row>
    <row r="961" spans="3:6" ht="12.75">
      <c r="C961" s="85"/>
      <c r="D961" s="84"/>
      <c r="F961" s="84"/>
    </row>
    <row r="962" spans="3:6" ht="12.75">
      <c r="C962" s="85"/>
      <c r="D962" s="84"/>
      <c r="F962" s="84"/>
    </row>
    <row r="963" spans="3:6" ht="12.75">
      <c r="C963" s="85"/>
      <c r="D963" s="84"/>
      <c r="F963" s="84"/>
    </row>
    <row r="964" spans="3:6" ht="12.75">
      <c r="C964" s="85"/>
      <c r="D964" s="84"/>
      <c r="F964" s="84"/>
    </row>
    <row r="965" spans="3:6" ht="12.75">
      <c r="C965" s="85"/>
      <c r="D965" s="84"/>
      <c r="F965" s="84"/>
    </row>
    <row r="966" spans="3:6" ht="12.75">
      <c r="C966" s="85"/>
      <c r="D966" s="84"/>
      <c r="F966" s="84"/>
    </row>
    <row r="967" spans="3:6" ht="12.75">
      <c r="C967" s="85"/>
      <c r="D967" s="84"/>
      <c r="F967" s="84"/>
    </row>
    <row r="968" spans="3:6" ht="12.75">
      <c r="C968" s="85"/>
      <c r="D968" s="84"/>
      <c r="F968" s="84"/>
    </row>
    <row r="969" spans="3:6" ht="12.75">
      <c r="C969" s="85"/>
      <c r="D969" s="84"/>
      <c r="F969" s="84"/>
    </row>
    <row r="970" spans="3:6" ht="12.75">
      <c r="C970" s="85"/>
      <c r="D970" s="84"/>
      <c r="F970" s="84"/>
    </row>
    <row r="971" spans="3:6" ht="12.75">
      <c r="C971" s="85"/>
      <c r="D971" s="84"/>
      <c r="F971" s="84"/>
    </row>
    <row r="972" spans="3:6" ht="12.75">
      <c r="C972" s="85"/>
      <c r="D972" s="84"/>
      <c r="F972" s="84"/>
    </row>
    <row r="973" spans="3:6" ht="12.75">
      <c r="C973" s="85"/>
      <c r="D973" s="84"/>
      <c r="F973" s="84"/>
    </row>
    <row r="974" spans="3:6" ht="12.75">
      <c r="C974" s="85"/>
      <c r="D974" s="84"/>
      <c r="F974" s="84"/>
    </row>
    <row r="975" spans="3:6" ht="12.75">
      <c r="C975" s="85"/>
      <c r="D975" s="84"/>
      <c r="F975" s="84"/>
    </row>
    <row r="976" spans="3:6" ht="12.75">
      <c r="C976" s="85"/>
      <c r="D976" s="84"/>
      <c r="F976" s="84"/>
    </row>
    <row r="977" spans="3:6" ht="12.75">
      <c r="C977" s="85"/>
      <c r="D977" s="84"/>
      <c r="F977" s="84"/>
    </row>
    <row r="978" spans="3:6" ht="12.75">
      <c r="C978" s="85"/>
      <c r="D978" s="84"/>
      <c r="F978" s="84"/>
    </row>
    <row r="979" spans="3:6" ht="12.75">
      <c r="C979" s="85"/>
      <c r="D979" s="84"/>
      <c r="F979" s="84"/>
    </row>
    <row r="980" spans="3:6" ht="12.75">
      <c r="C980" s="85"/>
      <c r="D980" s="84"/>
      <c r="F980" s="84"/>
    </row>
    <row r="981" spans="3:6" ht="12.75">
      <c r="C981" s="85"/>
      <c r="D981" s="84"/>
      <c r="F981" s="84"/>
    </row>
    <row r="982" spans="3:6" ht="12.75">
      <c r="C982" s="85"/>
      <c r="D982" s="84"/>
      <c r="F982" s="84"/>
    </row>
    <row r="983" spans="3:6" ht="12.75">
      <c r="C983" s="85"/>
      <c r="D983" s="84"/>
      <c r="F983" s="84"/>
    </row>
    <row r="984" spans="3:6" ht="12.75">
      <c r="C984" s="85"/>
      <c r="D984" s="84"/>
      <c r="F984" s="84"/>
    </row>
    <row r="985" spans="3:6" ht="12.75">
      <c r="C985" s="85"/>
      <c r="D985" s="84"/>
      <c r="F985" s="84"/>
    </row>
    <row r="986" spans="3:6" ht="12.75">
      <c r="C986" s="85"/>
      <c r="D986" s="84"/>
      <c r="F986" s="84"/>
    </row>
    <row r="987" spans="3:6" ht="12.75">
      <c r="C987" s="85"/>
      <c r="D987" s="84"/>
      <c r="F987" s="84"/>
    </row>
    <row r="988" spans="3:6" ht="12.75">
      <c r="C988" s="85"/>
      <c r="D988" s="84"/>
      <c r="F988" s="84"/>
    </row>
    <row r="989" spans="3:6" ht="12.75">
      <c r="C989" s="85"/>
      <c r="D989" s="84"/>
      <c r="F989" s="84"/>
    </row>
    <row r="990" spans="3:6" ht="12.75">
      <c r="C990" s="85"/>
      <c r="D990" s="84"/>
      <c r="F990" s="84"/>
    </row>
    <row r="991" spans="3:6" ht="12.75">
      <c r="C991" s="85"/>
      <c r="D991" s="84"/>
      <c r="F991" s="84"/>
    </row>
    <row r="992" spans="3:6" ht="12.75">
      <c r="C992" s="85"/>
      <c r="D992" s="84"/>
      <c r="F992" s="84"/>
    </row>
    <row r="993" spans="3:6" ht="12.75">
      <c r="C993" s="85"/>
      <c r="D993" s="84"/>
      <c r="F993" s="84"/>
    </row>
    <row r="994" spans="3:6" ht="12.75">
      <c r="C994" s="85"/>
      <c r="D994" s="84"/>
      <c r="F994" s="84"/>
    </row>
    <row r="995" spans="3:6" ht="12.75">
      <c r="C995" s="85"/>
      <c r="D995" s="84"/>
      <c r="F995" s="84"/>
    </row>
    <row r="996" spans="3:6" ht="12.75">
      <c r="C996" s="85"/>
      <c r="D996" s="84"/>
      <c r="F996" s="84"/>
    </row>
    <row r="997" spans="3:6" ht="12.75">
      <c r="C997" s="85"/>
      <c r="D997" s="84"/>
      <c r="F997" s="84"/>
    </row>
    <row r="998" spans="3:6" ht="12.75">
      <c r="C998" s="85"/>
      <c r="D998" s="84"/>
      <c r="F998" s="84"/>
    </row>
    <row r="999" spans="3:6" ht="12.75">
      <c r="C999" s="85"/>
      <c r="D999" s="84"/>
      <c r="F999" s="84"/>
    </row>
    <row r="1000" spans="3:6" ht="12.75">
      <c r="C1000" s="85"/>
      <c r="D1000" s="84"/>
      <c r="F1000" s="84"/>
    </row>
    <row r="1001" spans="3:6" ht="12.75">
      <c r="C1001" s="85"/>
      <c r="D1001" s="84"/>
      <c r="F1001" s="84"/>
    </row>
    <row r="1002" spans="3:6" ht="12.75">
      <c r="C1002" s="85"/>
      <c r="D1002" s="84"/>
      <c r="F1002" s="84"/>
    </row>
    <row r="1003" spans="3:6" ht="12.75">
      <c r="C1003" s="85"/>
      <c r="D1003" s="84"/>
      <c r="F1003" s="84"/>
    </row>
    <row r="1004" spans="3:6" ht="12.75">
      <c r="C1004" s="85"/>
      <c r="D1004" s="84"/>
      <c r="F1004" s="84"/>
    </row>
    <row r="1005" spans="3:6" ht="12.75">
      <c r="C1005" s="85"/>
      <c r="D1005" s="84"/>
      <c r="F1005" s="84"/>
    </row>
    <row r="1006" spans="3:6" ht="12.75">
      <c r="C1006" s="85"/>
      <c r="D1006" s="84"/>
      <c r="F1006" s="84"/>
    </row>
    <row r="1007" spans="3:6" ht="12.75">
      <c r="C1007" s="85"/>
      <c r="D1007" s="84"/>
      <c r="F1007" s="84"/>
    </row>
    <row r="1008" spans="3:6" ht="12.75">
      <c r="C1008" s="85"/>
      <c r="D1008" s="84"/>
      <c r="F1008" s="84"/>
    </row>
    <row r="1009" spans="3:6" ht="12.75">
      <c r="C1009" s="85"/>
      <c r="D1009" s="84"/>
      <c r="F1009" s="84"/>
    </row>
    <row r="1010" spans="3:6" ht="12.75">
      <c r="C1010" s="85"/>
      <c r="D1010" s="84"/>
      <c r="F1010" s="84"/>
    </row>
    <row r="1011" spans="3:6" ht="12.75">
      <c r="C1011" s="85"/>
      <c r="D1011" s="84"/>
      <c r="F1011" s="84"/>
    </row>
    <row r="1012" spans="3:6" ht="12.75">
      <c r="C1012" s="85"/>
      <c r="D1012" s="84"/>
      <c r="F1012" s="84"/>
    </row>
    <row r="1013" spans="3:6" ht="12.75">
      <c r="C1013" s="85"/>
      <c r="D1013" s="84"/>
      <c r="F1013" s="84"/>
    </row>
    <row r="1014" spans="3:6" ht="12.75">
      <c r="C1014" s="85"/>
      <c r="D1014" s="84"/>
      <c r="F1014" s="84"/>
    </row>
    <row r="1015" spans="3:6" ht="12.75">
      <c r="C1015" s="85"/>
      <c r="D1015" s="84"/>
      <c r="F1015" s="84"/>
    </row>
    <row r="1016" spans="3:6" ht="12.75">
      <c r="C1016" s="85"/>
      <c r="D1016" s="84"/>
      <c r="F1016" s="84"/>
    </row>
    <row r="1017" spans="3:6" ht="12.75">
      <c r="C1017" s="85"/>
      <c r="D1017" s="84"/>
      <c r="F1017" s="84"/>
    </row>
    <row r="1018" spans="3:6" ht="12.75">
      <c r="C1018" s="85"/>
      <c r="D1018" s="84"/>
      <c r="F1018" s="84"/>
    </row>
    <row r="1019" spans="3:6" ht="12.75">
      <c r="C1019" s="85"/>
      <c r="D1019" s="84"/>
      <c r="F1019" s="84"/>
    </row>
    <row r="1020" spans="3:6" ht="12.75">
      <c r="C1020" s="85"/>
      <c r="D1020" s="84"/>
      <c r="F1020" s="84"/>
    </row>
    <row r="1021" spans="3:6" ht="12.75">
      <c r="C1021" s="85"/>
      <c r="D1021" s="84"/>
      <c r="F1021" s="84"/>
    </row>
    <row r="1022" spans="3:6" ht="12.75">
      <c r="C1022" s="85"/>
      <c r="D1022" s="84"/>
      <c r="F1022" s="84"/>
    </row>
    <row r="1023" spans="3:6" ht="12.75">
      <c r="C1023" s="85"/>
      <c r="D1023" s="84"/>
      <c r="F1023" s="84"/>
    </row>
    <row r="1024" spans="3:6" ht="12.75">
      <c r="C1024" s="85"/>
      <c r="D1024" s="84"/>
      <c r="F1024" s="84"/>
    </row>
    <row r="1025" spans="3:6" ht="12.75">
      <c r="C1025" s="85"/>
      <c r="D1025" s="84"/>
      <c r="F1025" s="84"/>
    </row>
    <row r="1026" spans="3:6" ht="12.75">
      <c r="C1026" s="85"/>
      <c r="D1026" s="84"/>
      <c r="F1026" s="84"/>
    </row>
    <row r="1027" spans="3:6" ht="12.75">
      <c r="C1027" s="85"/>
      <c r="D1027" s="84"/>
      <c r="F1027" s="84"/>
    </row>
    <row r="1028" spans="3:6" ht="12.75">
      <c r="C1028" s="85"/>
      <c r="D1028" s="84"/>
      <c r="F1028" s="84"/>
    </row>
    <row r="1029" spans="3:6" ht="12.75">
      <c r="C1029" s="85"/>
      <c r="D1029" s="84"/>
      <c r="F1029" s="84"/>
    </row>
    <row r="1030" spans="3:6" ht="12.75">
      <c r="C1030" s="85"/>
      <c r="D1030" s="84"/>
      <c r="F1030" s="84"/>
    </row>
    <row r="1031" spans="3:6" ht="12.75">
      <c r="C1031" s="85"/>
      <c r="D1031" s="84"/>
      <c r="F1031" s="84"/>
    </row>
    <row r="1032" spans="3:6" ht="12.75">
      <c r="C1032" s="85"/>
      <c r="D1032" s="84"/>
      <c r="F1032" s="84"/>
    </row>
    <row r="1033" spans="3:6" ht="12.75">
      <c r="C1033" s="85"/>
      <c r="D1033" s="84"/>
      <c r="F1033" s="84"/>
    </row>
    <row r="1034" spans="3:6" ht="12.75">
      <c r="C1034" s="85"/>
      <c r="D1034" s="84"/>
      <c r="F1034" s="84"/>
    </row>
    <row r="1035" spans="3:6" ht="12.75">
      <c r="C1035" s="85"/>
      <c r="D1035" s="84"/>
      <c r="F1035" s="84"/>
    </row>
    <row r="1036" spans="3:6" ht="12.75">
      <c r="C1036" s="85"/>
      <c r="D1036" s="84"/>
      <c r="F1036" s="84"/>
    </row>
    <row r="1037" spans="3:6" ht="12.75">
      <c r="C1037" s="85"/>
      <c r="D1037" s="84"/>
      <c r="F1037" s="84"/>
    </row>
    <row r="1038" spans="3:6" ht="12.75">
      <c r="C1038" s="85"/>
      <c r="D1038" s="84"/>
      <c r="F1038" s="84"/>
    </row>
    <row r="1039" spans="3:6" ht="12.75">
      <c r="C1039" s="85"/>
      <c r="D1039" s="84"/>
      <c r="F1039" s="84"/>
    </row>
    <row r="1040" spans="3:6" ht="12.75">
      <c r="C1040" s="85"/>
      <c r="D1040" s="84"/>
      <c r="F1040" s="84"/>
    </row>
    <row r="1041" spans="3:6" ht="12.75">
      <c r="C1041" s="85"/>
      <c r="D1041" s="84"/>
      <c r="F1041" s="84"/>
    </row>
    <row r="1042" spans="3:6" ht="12.75">
      <c r="C1042" s="85"/>
      <c r="D1042" s="84"/>
      <c r="F1042" s="84"/>
    </row>
    <row r="1043" spans="3:6" ht="12.75">
      <c r="C1043" s="85"/>
      <c r="D1043" s="84"/>
      <c r="F1043" s="84"/>
    </row>
    <row r="1044" spans="3:6" ht="12.75">
      <c r="C1044" s="85"/>
      <c r="D1044" s="84"/>
      <c r="F1044" s="84"/>
    </row>
    <row r="1045" spans="3:6" ht="12.75">
      <c r="C1045" s="85"/>
      <c r="D1045" s="84"/>
      <c r="F1045" s="84"/>
    </row>
    <row r="1046" spans="3:6" ht="12.75">
      <c r="C1046" s="85"/>
      <c r="D1046" s="84"/>
      <c r="F1046" s="84"/>
    </row>
    <row r="1047" spans="3:6" ht="12.75">
      <c r="C1047" s="85"/>
      <c r="D1047" s="84"/>
      <c r="F1047" s="84"/>
    </row>
    <row r="1048" spans="3:6" ht="12.75">
      <c r="C1048" s="85"/>
      <c r="D1048" s="84"/>
      <c r="F1048" s="84"/>
    </row>
    <row r="1049" spans="3:6" ht="12.75">
      <c r="C1049" s="85"/>
      <c r="D1049" s="84"/>
      <c r="F1049" s="84"/>
    </row>
    <row r="1050" spans="3:6" ht="12.75">
      <c r="C1050" s="85"/>
      <c r="D1050" s="84"/>
      <c r="F1050" s="84"/>
    </row>
    <row r="1051" spans="3:6" ht="12.75">
      <c r="C1051" s="85"/>
      <c r="D1051" s="84"/>
      <c r="F1051" s="84"/>
    </row>
    <row r="1052" spans="3:6" ht="12.75">
      <c r="C1052" s="85"/>
      <c r="D1052" s="84"/>
      <c r="F1052" s="84"/>
    </row>
    <row r="1053" spans="3:6" ht="12.75">
      <c r="C1053" s="85"/>
      <c r="D1053" s="84"/>
      <c r="F1053" s="84"/>
    </row>
    <row r="1054" spans="3:6" ht="12.75">
      <c r="C1054" s="85"/>
      <c r="D1054" s="84"/>
      <c r="F1054" s="84"/>
    </row>
    <row r="1055" spans="3:6" ht="12.75">
      <c r="C1055" s="85"/>
      <c r="D1055" s="84"/>
      <c r="F1055" s="84"/>
    </row>
    <row r="1056" spans="3:6" ht="12.75">
      <c r="C1056" s="85"/>
      <c r="D1056" s="84"/>
      <c r="F1056" s="84"/>
    </row>
    <row r="1057" spans="3:6" ht="12.75">
      <c r="C1057" s="85"/>
      <c r="D1057" s="84"/>
      <c r="F1057" s="84"/>
    </row>
    <row r="1058" spans="3:6" ht="12.75">
      <c r="C1058" s="85"/>
      <c r="D1058" s="84"/>
      <c r="F1058" s="84"/>
    </row>
    <row r="1059" spans="3:6" ht="12.75">
      <c r="C1059" s="85"/>
      <c r="D1059" s="84"/>
      <c r="F1059" s="84"/>
    </row>
    <row r="1060" spans="3:6" ht="12.75">
      <c r="C1060" s="85"/>
      <c r="D1060" s="84"/>
      <c r="F1060" s="84"/>
    </row>
    <row r="1061" spans="3:6" ht="12.75">
      <c r="C1061" s="85"/>
      <c r="D1061" s="84"/>
      <c r="F1061" s="84"/>
    </row>
    <row r="1062" spans="3:6" ht="12.75">
      <c r="C1062" s="85"/>
      <c r="D1062" s="84"/>
      <c r="F1062" s="84"/>
    </row>
    <row r="1063" spans="3:6" ht="12.75">
      <c r="C1063" s="85"/>
      <c r="D1063" s="84"/>
      <c r="F1063" s="84"/>
    </row>
    <row r="1064" spans="3:6" ht="12.75">
      <c r="C1064" s="85"/>
      <c r="D1064" s="84"/>
      <c r="F1064" s="84"/>
    </row>
    <row r="1065" spans="3:6" ht="12.75">
      <c r="C1065" s="85"/>
      <c r="D1065" s="84"/>
      <c r="F1065" s="84"/>
    </row>
    <row r="1066" spans="3:6" ht="12.75">
      <c r="C1066" s="85"/>
      <c r="D1066" s="84"/>
      <c r="F1066" s="84"/>
    </row>
    <row r="1067" spans="3:6" ht="12.75">
      <c r="C1067" s="85"/>
      <c r="D1067" s="84"/>
      <c r="F1067" s="84"/>
    </row>
    <row r="1068" spans="3:6" ht="12.75">
      <c r="C1068" s="85"/>
      <c r="D1068" s="84"/>
      <c r="F1068" s="84"/>
    </row>
    <row r="1069" spans="3:6" ht="12.75">
      <c r="C1069" s="85"/>
      <c r="D1069" s="84"/>
      <c r="F1069" s="84"/>
    </row>
    <row r="1070" spans="3:6" ht="12.75">
      <c r="C1070" s="85"/>
      <c r="D1070" s="84"/>
      <c r="F1070" s="84"/>
    </row>
    <row r="1071" spans="3:6" ht="12.75">
      <c r="C1071" s="85"/>
      <c r="D1071" s="84"/>
      <c r="F1071" s="84"/>
    </row>
    <row r="1072" spans="3:6" ht="12.75">
      <c r="C1072" s="85"/>
      <c r="D1072" s="84"/>
      <c r="F1072" s="84"/>
    </row>
    <row r="1073" spans="3:6" ht="12.75">
      <c r="C1073" s="85"/>
      <c r="D1073" s="84"/>
      <c r="F1073" s="84"/>
    </row>
    <row r="1074" spans="3:6" ht="12.75">
      <c r="C1074" s="85"/>
      <c r="D1074" s="84"/>
      <c r="F1074" s="84"/>
    </row>
    <row r="1075" spans="3:6" ht="12.75">
      <c r="C1075" s="85"/>
      <c r="D1075" s="84"/>
      <c r="F1075" s="84"/>
    </row>
    <row r="1076" spans="3:6" ht="12.75">
      <c r="C1076" s="85"/>
      <c r="D1076" s="84"/>
      <c r="F1076" s="84"/>
    </row>
    <row r="1077" spans="3:6" ht="12.75">
      <c r="C1077" s="85"/>
      <c r="D1077" s="84"/>
      <c r="F1077" s="84"/>
    </row>
    <row r="1078" spans="3:6" ht="12.75">
      <c r="C1078" s="85"/>
      <c r="D1078" s="84"/>
      <c r="F1078" s="84"/>
    </row>
    <row r="1079" spans="3:6" ht="12.75">
      <c r="C1079" s="85"/>
      <c r="D1079" s="84"/>
      <c r="F1079" s="84"/>
    </row>
    <row r="1080" spans="3:6" ht="12.75">
      <c r="C1080" s="85"/>
      <c r="D1080" s="84"/>
      <c r="F1080" s="84"/>
    </row>
    <row r="1081" spans="3:6" ht="12.75">
      <c r="C1081" s="85"/>
      <c r="D1081" s="84"/>
      <c r="F1081" s="84"/>
    </row>
    <row r="1082" spans="3:6" ht="12.75">
      <c r="C1082" s="85"/>
      <c r="D1082" s="84"/>
      <c r="F1082" s="84"/>
    </row>
    <row r="1083" spans="3:6" ht="12.75">
      <c r="C1083" s="85"/>
      <c r="D1083" s="84"/>
      <c r="F1083" s="84"/>
    </row>
    <row r="1084" spans="3:6" ht="12.75">
      <c r="C1084" s="85"/>
      <c r="D1084" s="84"/>
      <c r="F1084" s="84"/>
    </row>
    <row r="1085" spans="3:6" ht="12.75">
      <c r="C1085" s="85"/>
      <c r="D1085" s="84"/>
      <c r="F1085" s="84"/>
    </row>
    <row r="1086" spans="3:6" ht="12.75">
      <c r="C1086" s="85"/>
      <c r="D1086" s="84"/>
      <c r="F1086" s="84"/>
    </row>
    <row r="1087" spans="3:6" ht="12.75">
      <c r="C1087" s="85"/>
      <c r="D1087" s="84"/>
      <c r="F1087" s="84"/>
    </row>
    <row r="1088" spans="3:6" ht="12.75">
      <c r="C1088" s="85"/>
      <c r="D1088" s="84"/>
      <c r="F1088" s="84"/>
    </row>
    <row r="1089" spans="3:6" ht="12.75">
      <c r="C1089" s="85"/>
      <c r="D1089" s="84"/>
      <c r="F1089" s="84"/>
    </row>
    <row r="1090" spans="3:6" ht="12.75">
      <c r="C1090" s="85"/>
      <c r="D1090" s="84"/>
      <c r="F1090" s="84"/>
    </row>
    <row r="1091" spans="3:6" ht="12.75">
      <c r="C1091" s="85"/>
      <c r="D1091" s="84"/>
      <c r="F1091" s="84"/>
    </row>
    <row r="1092" spans="3:6" ht="12.75">
      <c r="C1092" s="85"/>
      <c r="D1092" s="84"/>
      <c r="F1092" s="84"/>
    </row>
    <row r="1093" spans="3:6" ht="12.75">
      <c r="C1093" s="85"/>
      <c r="D1093" s="84"/>
      <c r="F1093" s="84"/>
    </row>
    <row r="1094" spans="3:6" ht="12.75">
      <c r="C1094" s="85"/>
      <c r="D1094" s="84"/>
      <c r="F1094" s="84"/>
    </row>
    <row r="1095" spans="3:6" ht="12.75">
      <c r="C1095" s="85"/>
      <c r="D1095" s="84"/>
      <c r="F1095" s="84"/>
    </row>
    <row r="1096" spans="3:6" ht="12.75">
      <c r="C1096" s="85"/>
      <c r="D1096" s="84"/>
      <c r="F1096" s="84"/>
    </row>
    <row r="1097" spans="3:6" ht="12.75">
      <c r="C1097" s="85"/>
      <c r="D1097" s="84"/>
      <c r="F1097" s="84"/>
    </row>
    <row r="1098" spans="3:6" ht="12.75">
      <c r="C1098" s="85"/>
      <c r="D1098" s="84"/>
      <c r="F1098" s="84"/>
    </row>
    <row r="1099" spans="3:6" ht="12.75">
      <c r="C1099" s="85"/>
      <c r="D1099" s="84"/>
      <c r="F1099" s="84"/>
    </row>
    <row r="1100" spans="3:6" ht="12.75">
      <c r="C1100" s="85"/>
      <c r="D1100" s="84"/>
      <c r="F1100" s="84"/>
    </row>
    <row r="1101" spans="3:6" ht="12.75">
      <c r="C1101" s="85"/>
      <c r="D1101" s="84"/>
      <c r="F1101" s="84"/>
    </row>
    <row r="1102" spans="3:6" ht="12.75">
      <c r="C1102" s="85"/>
      <c r="D1102" s="84"/>
      <c r="F1102" s="84"/>
    </row>
    <row r="1103" spans="3:6" ht="12.75">
      <c r="C1103" s="85"/>
      <c r="D1103" s="84"/>
      <c r="F1103" s="84"/>
    </row>
    <row r="1104" spans="3:6" ht="12.75">
      <c r="C1104" s="85"/>
      <c r="D1104" s="84"/>
      <c r="F1104" s="84"/>
    </row>
    <row r="1105" spans="3:6" ht="12.75">
      <c r="C1105" s="85"/>
      <c r="D1105" s="84"/>
      <c r="F1105" s="84"/>
    </row>
    <row r="1106" spans="3:6" ht="12.75">
      <c r="C1106" s="85"/>
      <c r="D1106" s="84"/>
      <c r="F1106" s="84"/>
    </row>
    <row r="1107" spans="3:6" ht="12.75">
      <c r="C1107" s="85"/>
      <c r="D1107" s="84"/>
      <c r="F1107" s="84"/>
    </row>
    <row r="1108" spans="3:6" ht="12.75">
      <c r="C1108" s="85"/>
      <c r="D1108" s="84"/>
      <c r="F1108" s="84"/>
    </row>
    <row r="1109" spans="3:6" ht="12.75">
      <c r="C1109" s="85"/>
      <c r="D1109" s="84"/>
      <c r="F1109" s="84"/>
    </row>
    <row r="1110" spans="3:6" ht="12.75">
      <c r="C1110" s="85"/>
      <c r="D1110" s="84"/>
      <c r="F1110" s="84"/>
    </row>
    <row r="1111" spans="3:6" ht="12.75">
      <c r="C1111" s="85"/>
      <c r="D1111" s="84"/>
      <c r="F1111" s="84"/>
    </row>
    <row r="1112" spans="3:6" ht="12.75">
      <c r="C1112" s="85"/>
      <c r="D1112" s="84"/>
      <c r="F1112" s="84"/>
    </row>
    <row r="1113" spans="3:6" ht="12.75">
      <c r="C1113" s="85"/>
      <c r="D1113" s="84"/>
      <c r="F1113" s="84"/>
    </row>
    <row r="1114" spans="3:6" ht="12.75">
      <c r="C1114" s="85"/>
      <c r="D1114" s="84"/>
      <c r="F1114" s="84"/>
    </row>
    <row r="1115" spans="3:6" ht="12.75">
      <c r="C1115" s="85"/>
      <c r="D1115" s="84"/>
      <c r="F1115" s="84"/>
    </row>
    <row r="1116" spans="3:6" ht="12.75">
      <c r="C1116" s="85"/>
      <c r="D1116" s="84"/>
      <c r="F1116" s="84"/>
    </row>
    <row r="1117" spans="3:6" ht="12.75">
      <c r="C1117" s="85"/>
      <c r="D1117" s="84"/>
      <c r="F1117" s="84"/>
    </row>
    <row r="1118" spans="3:6" ht="12.75">
      <c r="C1118" s="85"/>
      <c r="D1118" s="84"/>
      <c r="F1118" s="84"/>
    </row>
    <row r="1119" spans="3:6" ht="12.75">
      <c r="C1119" s="85"/>
      <c r="D1119" s="84"/>
      <c r="F1119" s="84"/>
    </row>
    <row r="1120" spans="3:6" ht="12.75">
      <c r="C1120" s="85"/>
      <c r="D1120" s="84"/>
      <c r="F1120" s="84"/>
    </row>
    <row r="1121" spans="3:6" ht="12.75">
      <c r="C1121" s="85"/>
      <c r="D1121" s="84"/>
      <c r="F1121" s="84"/>
    </row>
    <row r="1122" spans="3:6" ht="12.75">
      <c r="C1122" s="85"/>
      <c r="D1122" s="84"/>
      <c r="F1122" s="84"/>
    </row>
    <row r="1123" spans="3:6" ht="12.75">
      <c r="C1123" s="85"/>
      <c r="D1123" s="84"/>
      <c r="F1123" s="84"/>
    </row>
    <row r="1124" spans="3:6" ht="12.75">
      <c r="C1124" s="85"/>
      <c r="D1124" s="84"/>
      <c r="F1124" s="84"/>
    </row>
    <row r="1125" spans="3:6" ht="12.75">
      <c r="C1125" s="85"/>
      <c r="D1125" s="84"/>
      <c r="F1125" s="84"/>
    </row>
    <row r="1126" spans="3:6" ht="12.75">
      <c r="C1126" s="85"/>
      <c r="D1126" s="84"/>
      <c r="F1126" s="84"/>
    </row>
    <row r="1127" spans="3:6" ht="12.75">
      <c r="C1127" s="85"/>
      <c r="D1127" s="84"/>
      <c r="F1127" s="84"/>
    </row>
    <row r="1128" spans="3:6" ht="12.75">
      <c r="C1128" s="85"/>
      <c r="D1128" s="84"/>
      <c r="F1128" s="84"/>
    </row>
    <row r="1129" spans="3:6" ht="12.75">
      <c r="C1129" s="85"/>
      <c r="D1129" s="84"/>
      <c r="F1129" s="84"/>
    </row>
    <row r="1130" spans="3:6" ht="12.75">
      <c r="C1130" s="85"/>
      <c r="D1130" s="84"/>
      <c r="F1130" s="84"/>
    </row>
    <row r="1131" spans="3:6" ht="12.75">
      <c r="C1131" s="85"/>
      <c r="D1131" s="84"/>
      <c r="F1131" s="84"/>
    </row>
    <row r="1132" spans="3:6" ht="12.75">
      <c r="C1132" s="85"/>
      <c r="D1132" s="84"/>
      <c r="F1132" s="84"/>
    </row>
    <row r="1133" spans="3:6" ht="12.75">
      <c r="C1133" s="85"/>
      <c r="D1133" s="84"/>
      <c r="F1133" s="84"/>
    </row>
    <row r="1134" spans="3:6" ht="12.75">
      <c r="C1134" s="85"/>
      <c r="D1134" s="84"/>
      <c r="F1134" s="84"/>
    </row>
    <row r="1135" spans="3:6" ht="12.75">
      <c r="C1135" s="85"/>
      <c r="D1135" s="84"/>
      <c r="F1135" s="84"/>
    </row>
    <row r="1136" spans="3:6" ht="12.75">
      <c r="C1136" s="85"/>
      <c r="D1136" s="84"/>
      <c r="F1136" s="84"/>
    </row>
    <row r="1137" spans="3:6" ht="12.75">
      <c r="C1137" s="85"/>
      <c r="D1137" s="84"/>
      <c r="F1137" s="84"/>
    </row>
    <row r="1138" spans="3:6" ht="12.75">
      <c r="C1138" s="85"/>
      <c r="D1138" s="84"/>
      <c r="F1138" s="84"/>
    </row>
    <row r="1139" spans="3:6" ht="12.75">
      <c r="C1139" s="85"/>
      <c r="D1139" s="84"/>
      <c r="F1139" s="84"/>
    </row>
    <row r="1140" spans="3:6" ht="12.75">
      <c r="C1140" s="85"/>
      <c r="D1140" s="84"/>
      <c r="F1140" s="84"/>
    </row>
    <row r="1141" spans="3:6" ht="12.75">
      <c r="C1141" s="85"/>
      <c r="D1141" s="84"/>
      <c r="F1141" s="84"/>
    </row>
    <row r="1142" spans="3:6" ht="12.75">
      <c r="C1142" s="85"/>
      <c r="D1142" s="84"/>
      <c r="F1142" s="84"/>
    </row>
    <row r="1143" spans="3:6" ht="12.75">
      <c r="C1143" s="85"/>
      <c r="D1143" s="84"/>
      <c r="F1143" s="84"/>
    </row>
    <row r="1144" spans="3:6" ht="12.75">
      <c r="C1144" s="85"/>
      <c r="D1144" s="84"/>
      <c r="F1144" s="84"/>
    </row>
    <row r="1145" spans="3:6" ht="12.75">
      <c r="C1145" s="85"/>
      <c r="D1145" s="84"/>
      <c r="F1145" s="84"/>
    </row>
    <row r="1146" spans="3:6" ht="12.75">
      <c r="C1146" s="85"/>
      <c r="D1146" s="84"/>
      <c r="F1146" s="84"/>
    </row>
    <row r="1147" spans="3:6" ht="12.75">
      <c r="C1147" s="85"/>
      <c r="D1147" s="84"/>
      <c r="F1147" s="84"/>
    </row>
    <row r="1148" spans="3:6" ht="12.75">
      <c r="C1148" s="85"/>
      <c r="D1148" s="84"/>
      <c r="F1148" s="84"/>
    </row>
    <row r="1149" spans="3:6" ht="12.75">
      <c r="C1149" s="85"/>
      <c r="D1149" s="84"/>
      <c r="F1149" s="84"/>
    </row>
    <row r="1150" spans="3:6" ht="12.75">
      <c r="C1150" s="85"/>
      <c r="D1150" s="84"/>
      <c r="F1150" s="84"/>
    </row>
    <row r="1151" spans="3:6" ht="12.75">
      <c r="C1151" s="85"/>
      <c r="D1151" s="84"/>
      <c r="F1151" s="84"/>
    </row>
    <row r="1152" spans="3:6" ht="12.75">
      <c r="C1152" s="85"/>
      <c r="D1152" s="84"/>
      <c r="F1152" s="84"/>
    </row>
    <row r="1153" spans="3:6" ht="12.75">
      <c r="C1153" s="85"/>
      <c r="D1153" s="84"/>
      <c r="F1153" s="84"/>
    </row>
    <row r="1154" spans="3:6" ht="12.75">
      <c r="C1154" s="85"/>
      <c r="D1154" s="84"/>
      <c r="F1154" s="84"/>
    </row>
    <row r="1155" spans="3:6" ht="12.75">
      <c r="C1155" s="85"/>
      <c r="D1155" s="84"/>
      <c r="F1155" s="84"/>
    </row>
    <row r="1156" spans="3:6" ht="12.75">
      <c r="C1156" s="85"/>
      <c r="D1156" s="84"/>
      <c r="F1156" s="84"/>
    </row>
    <row r="1157" spans="3:6" ht="12.75">
      <c r="C1157" s="85"/>
      <c r="D1157" s="84"/>
      <c r="F1157" s="84"/>
    </row>
    <row r="1158" spans="3:6" ht="12.75">
      <c r="C1158" s="85"/>
      <c r="D1158" s="84"/>
      <c r="F1158" s="84"/>
    </row>
    <row r="1159" spans="3:6" ht="12.75">
      <c r="C1159" s="85"/>
      <c r="D1159" s="84"/>
      <c r="F1159" s="84"/>
    </row>
    <row r="1160" spans="3:6" ht="12.75">
      <c r="C1160" s="85"/>
      <c r="D1160" s="84"/>
      <c r="F1160" s="84"/>
    </row>
    <row r="1161" spans="3:6" ht="12.75">
      <c r="C1161" s="85"/>
      <c r="D1161" s="84"/>
      <c r="F1161" s="84"/>
    </row>
    <row r="1162" spans="3:6" ht="12.75">
      <c r="C1162" s="85"/>
      <c r="D1162" s="84"/>
      <c r="F1162" s="84"/>
    </row>
    <row r="1163" spans="3:6" ht="12.75">
      <c r="C1163" s="85"/>
      <c r="D1163" s="84"/>
      <c r="F1163" s="84"/>
    </row>
    <row r="1164" spans="3:6" ht="12.75">
      <c r="C1164" s="85"/>
      <c r="D1164" s="84"/>
      <c r="F1164" s="84"/>
    </row>
    <row r="1165" spans="3:6" ht="12.75">
      <c r="C1165" s="85"/>
      <c r="D1165" s="84"/>
      <c r="F1165" s="84"/>
    </row>
    <row r="1166" spans="3:6" ht="12.75">
      <c r="C1166" s="85"/>
      <c r="D1166" s="84"/>
      <c r="F1166" s="84"/>
    </row>
    <row r="1167" spans="3:6" ht="12.75">
      <c r="C1167" s="85"/>
      <c r="D1167" s="84"/>
      <c r="F1167" s="84"/>
    </row>
    <row r="1168" spans="3:6" ht="12.75">
      <c r="C1168" s="85"/>
      <c r="D1168" s="84"/>
      <c r="F1168" s="84"/>
    </row>
    <row r="1169" spans="3:6" ht="12.75">
      <c r="C1169" s="85"/>
      <c r="D1169" s="84"/>
      <c r="F1169" s="84"/>
    </row>
    <row r="1170" spans="3:6" ht="12.75">
      <c r="C1170" s="85"/>
      <c r="D1170" s="84"/>
      <c r="F1170" s="84"/>
    </row>
    <row r="1171" spans="3:6" ht="12.75">
      <c r="C1171" s="85"/>
      <c r="D1171" s="84"/>
      <c r="F1171" s="84"/>
    </row>
    <row r="1172" spans="3:6" ht="12.75">
      <c r="C1172" s="85"/>
      <c r="D1172" s="84"/>
      <c r="F1172" s="84"/>
    </row>
    <row r="1173" spans="3:6" ht="12.75">
      <c r="C1173" s="85"/>
      <c r="D1173" s="84"/>
      <c r="F1173" s="84"/>
    </row>
    <row r="1174" spans="3:6" ht="12.75">
      <c r="C1174" s="85"/>
      <c r="D1174" s="84"/>
      <c r="F1174" s="84"/>
    </row>
    <row r="1175" spans="3:6" ht="12.75">
      <c r="C1175" s="85"/>
      <c r="D1175" s="84"/>
      <c r="F1175" s="84"/>
    </row>
    <row r="1176" spans="3:6" ht="12.75">
      <c r="C1176" s="85"/>
      <c r="D1176" s="84"/>
      <c r="F1176" s="84"/>
    </row>
    <row r="1177" spans="3:6" ht="12.75">
      <c r="C1177" s="85"/>
      <c r="D1177" s="84"/>
      <c r="F1177" s="84"/>
    </row>
    <row r="1178" spans="3:6" ht="12.75">
      <c r="C1178" s="85"/>
      <c r="D1178" s="84"/>
      <c r="F1178" s="84"/>
    </row>
    <row r="1179" spans="3:6" ht="12.75">
      <c r="C1179" s="85"/>
      <c r="D1179" s="84"/>
      <c r="F1179" s="84"/>
    </row>
    <row r="1180" spans="3:6" ht="12.75">
      <c r="C1180" s="85"/>
      <c r="D1180" s="84"/>
      <c r="F1180" s="84"/>
    </row>
    <row r="1181" spans="3:6" ht="12.75">
      <c r="C1181" s="85"/>
      <c r="D1181" s="84"/>
      <c r="F1181" s="84"/>
    </row>
    <row r="1182" spans="3:6" ht="12.75">
      <c r="C1182" s="85"/>
      <c r="D1182" s="84"/>
      <c r="F1182" s="84"/>
    </row>
    <row r="1183" spans="3:6" ht="12.75">
      <c r="C1183" s="85"/>
      <c r="D1183" s="84"/>
      <c r="F1183" s="84"/>
    </row>
    <row r="1184" spans="3:6" ht="12.75">
      <c r="C1184" s="85"/>
      <c r="D1184" s="84"/>
      <c r="F1184" s="84"/>
    </row>
    <row r="1185" spans="3:6" ht="12.75">
      <c r="C1185" s="85"/>
      <c r="D1185" s="84"/>
      <c r="F1185" s="84"/>
    </row>
    <row r="1186" spans="3:6" ht="12.75">
      <c r="C1186" s="85"/>
      <c r="D1186" s="84"/>
      <c r="F1186" s="84"/>
    </row>
    <row r="1187" spans="3:6" ht="12.75">
      <c r="C1187" s="85"/>
      <c r="D1187" s="84"/>
      <c r="F1187" s="84"/>
    </row>
    <row r="1188" spans="3:6" ht="12.75">
      <c r="C1188" s="85"/>
      <c r="D1188" s="84"/>
      <c r="F1188" s="84"/>
    </row>
    <row r="1189" spans="3:6" ht="12.75">
      <c r="C1189" s="85"/>
      <c r="D1189" s="84"/>
      <c r="F1189" s="84"/>
    </row>
    <row r="1190" spans="3:6" ht="12.75">
      <c r="C1190" s="85"/>
      <c r="D1190" s="84"/>
      <c r="F1190" s="84"/>
    </row>
    <row r="1191" spans="3:6" ht="12.75">
      <c r="C1191" s="85"/>
      <c r="D1191" s="84"/>
      <c r="F1191" s="84"/>
    </row>
    <row r="1192" spans="3:6" ht="12.75">
      <c r="C1192" s="85"/>
      <c r="D1192" s="84"/>
      <c r="F1192" s="84"/>
    </row>
    <row r="1193" spans="3:6" ht="12.75">
      <c r="C1193" s="85"/>
      <c r="D1193" s="84"/>
      <c r="F1193" s="84"/>
    </row>
    <row r="1194" spans="3:6" ht="12.75">
      <c r="C1194" s="85"/>
      <c r="D1194" s="84"/>
      <c r="F1194" s="84"/>
    </row>
    <row r="1195" spans="3:6" ht="12.75">
      <c r="C1195" s="85"/>
      <c r="D1195" s="84"/>
      <c r="F1195" s="84"/>
    </row>
    <row r="1196" spans="3:6" ht="12.75">
      <c r="C1196" s="85"/>
      <c r="D1196" s="84"/>
      <c r="F1196" s="84"/>
    </row>
    <row r="1197" spans="3:6" ht="12.75">
      <c r="C1197" s="85"/>
      <c r="D1197" s="84"/>
      <c r="F1197" s="84"/>
    </row>
    <row r="1198" spans="3:6" ht="12.75">
      <c r="C1198" s="85"/>
      <c r="D1198" s="84"/>
      <c r="F1198" s="84"/>
    </row>
    <row r="1199" spans="3:6" ht="12.75">
      <c r="C1199" s="85"/>
      <c r="D1199" s="84"/>
      <c r="F1199" s="84"/>
    </row>
    <row r="1200" spans="3:6" ht="12.75">
      <c r="C1200" s="85"/>
      <c r="D1200" s="84"/>
      <c r="F1200" s="84"/>
    </row>
    <row r="1201" spans="3:6" ht="12.75">
      <c r="C1201" s="85"/>
      <c r="D1201" s="84"/>
      <c r="F1201" s="84"/>
    </row>
    <row r="1202" spans="3:6" ht="12.75">
      <c r="C1202" s="85"/>
      <c r="D1202" s="84"/>
      <c r="F1202" s="84"/>
    </row>
    <row r="1203" spans="3:6" ht="12.75">
      <c r="C1203" s="85"/>
      <c r="D1203" s="84"/>
      <c r="F1203" s="84"/>
    </row>
    <row r="1204" spans="3:6" ht="12.75">
      <c r="C1204" s="85"/>
      <c r="D1204" s="84"/>
      <c r="F1204" s="84"/>
    </row>
    <row r="1205" spans="3:6" ht="12.75">
      <c r="C1205" s="85"/>
      <c r="D1205" s="84"/>
      <c r="F1205" s="84"/>
    </row>
    <row r="1206" spans="3:6" ht="12.75">
      <c r="C1206" s="85"/>
      <c r="D1206" s="84"/>
      <c r="F1206" s="84"/>
    </row>
    <row r="1207" spans="3:6" ht="12.75">
      <c r="C1207" s="85"/>
      <c r="D1207" s="84"/>
      <c r="F1207" s="84"/>
    </row>
    <row r="1208" spans="3:6" ht="12.75">
      <c r="C1208" s="85"/>
      <c r="D1208" s="84"/>
      <c r="F1208" s="84"/>
    </row>
    <row r="1209" spans="3:6" ht="12.75">
      <c r="C1209" s="85"/>
      <c r="D1209" s="84"/>
      <c r="F1209" s="84"/>
    </row>
    <row r="1210" spans="3:6" ht="12.75">
      <c r="C1210" s="85"/>
      <c r="D1210" s="84"/>
      <c r="F1210" s="84"/>
    </row>
    <row r="1211" spans="3:6" ht="12.75">
      <c r="C1211" s="85"/>
      <c r="D1211" s="84"/>
      <c r="F1211" s="84"/>
    </row>
    <row r="1212" spans="3:6" ht="12.75">
      <c r="C1212" s="85"/>
      <c r="D1212" s="84"/>
      <c r="F1212" s="84"/>
    </row>
    <row r="1213" spans="3:6" ht="12.75">
      <c r="C1213" s="85"/>
      <c r="D1213" s="84"/>
      <c r="F1213" s="84"/>
    </row>
    <row r="1214" spans="3:6" ht="12.75">
      <c r="C1214" s="85"/>
      <c r="D1214" s="84"/>
      <c r="F1214" s="84"/>
    </row>
    <row r="1215" spans="3:6" ht="12.75">
      <c r="C1215" s="85"/>
      <c r="D1215" s="84"/>
      <c r="F1215" s="84"/>
    </row>
    <row r="1216" spans="3:6" ht="12.75">
      <c r="C1216" s="85"/>
      <c r="D1216" s="84"/>
      <c r="F1216" s="84"/>
    </row>
    <row r="1217" spans="3:6" ht="12.75">
      <c r="C1217" s="85"/>
      <c r="D1217" s="84"/>
      <c r="F1217" s="84"/>
    </row>
    <row r="1218" spans="3:6" ht="12.75">
      <c r="C1218" s="85"/>
      <c r="D1218" s="84"/>
      <c r="F1218" s="84"/>
    </row>
    <row r="1219" spans="3:6" ht="12.75">
      <c r="C1219" s="85"/>
      <c r="D1219" s="84"/>
      <c r="F1219" s="84"/>
    </row>
    <row r="1220" spans="3:6" ht="12.75">
      <c r="C1220" s="85"/>
      <c r="D1220" s="84"/>
      <c r="F1220" s="84"/>
    </row>
    <row r="1221" spans="3:6" ht="12.75">
      <c r="C1221" s="85"/>
      <c r="D1221" s="84"/>
      <c r="F1221" s="84"/>
    </row>
    <row r="1222" spans="3:6" ht="12.75">
      <c r="C1222" s="85"/>
      <c r="D1222" s="84"/>
      <c r="F1222" s="84"/>
    </row>
    <row r="1223" spans="3:6" ht="12.75">
      <c r="C1223" s="85"/>
      <c r="D1223" s="84"/>
      <c r="F1223" s="84"/>
    </row>
    <row r="1224" spans="3:6" ht="12.75">
      <c r="C1224" s="85"/>
      <c r="D1224" s="84"/>
      <c r="F1224" s="84"/>
    </row>
    <row r="1225" spans="3:6" ht="12.75">
      <c r="C1225" s="85"/>
      <c r="D1225" s="84"/>
      <c r="F1225" s="84"/>
    </row>
    <row r="1226" spans="3:6" ht="12.75">
      <c r="C1226" s="85"/>
      <c r="D1226" s="84"/>
      <c r="F1226" s="84"/>
    </row>
    <row r="1227" spans="3:6" ht="12.75">
      <c r="C1227" s="85"/>
      <c r="D1227" s="84"/>
      <c r="F1227" s="84"/>
    </row>
    <row r="1228" spans="3:6" ht="12.75">
      <c r="C1228" s="85"/>
      <c r="D1228" s="84"/>
      <c r="F1228" s="84"/>
    </row>
    <row r="1229" spans="3:6" ht="12.75">
      <c r="C1229" s="85"/>
      <c r="D1229" s="84"/>
      <c r="F1229" s="84"/>
    </row>
    <row r="1230" spans="3:6" ht="12.75">
      <c r="C1230" s="85"/>
      <c r="D1230" s="84"/>
      <c r="F1230" s="84"/>
    </row>
    <row r="1231" spans="3:6" ht="12.75">
      <c r="C1231" s="85"/>
      <c r="D1231" s="84"/>
      <c r="F1231" s="84"/>
    </row>
    <row r="1232" spans="3:6" ht="12.75">
      <c r="C1232" s="85"/>
      <c r="D1232" s="84"/>
      <c r="F1232" s="84"/>
    </row>
    <row r="1233" spans="3:6" ht="12.75">
      <c r="C1233" s="85"/>
      <c r="D1233" s="84"/>
      <c r="F1233" s="84"/>
    </row>
    <row r="1234" spans="3:6" ht="12.75">
      <c r="C1234" s="85"/>
      <c r="D1234" s="84"/>
      <c r="F1234" s="84"/>
    </row>
    <row r="1235" spans="3:6" ht="12.75">
      <c r="C1235" s="85"/>
      <c r="D1235" s="84"/>
      <c r="F1235" s="84"/>
    </row>
    <row r="1236" spans="3:6" ht="12.75">
      <c r="C1236" s="85"/>
      <c r="D1236" s="84"/>
      <c r="F1236" s="84"/>
    </row>
    <row r="1237" spans="3:6" ht="12.75">
      <c r="C1237" s="85"/>
      <c r="D1237" s="84"/>
      <c r="F1237" s="84"/>
    </row>
    <row r="1238" spans="3:6" ht="12.75">
      <c r="C1238" s="85"/>
      <c r="D1238" s="84"/>
      <c r="F1238" s="84"/>
    </row>
    <row r="1239" spans="3:6" ht="12.75">
      <c r="C1239" s="85"/>
      <c r="D1239" s="84"/>
      <c r="F1239" s="84"/>
    </row>
    <row r="1240" spans="3:6" ht="12.75">
      <c r="C1240" s="85"/>
      <c r="F1240" s="84"/>
    </row>
    <row r="1241" spans="3:6" ht="12.75">
      <c r="C1241" s="85"/>
      <c r="F1241" s="84"/>
    </row>
    <row r="1242" spans="3:6" ht="12.75">
      <c r="C1242" s="85"/>
      <c r="F1242" s="84"/>
    </row>
    <row r="1243" spans="3:6" ht="12.75">
      <c r="C1243" s="85"/>
      <c r="F1243" s="84"/>
    </row>
    <row r="1244" spans="3:6" ht="12.75">
      <c r="C1244" s="85"/>
      <c r="F1244" s="84"/>
    </row>
    <row r="1245" spans="3:6" ht="12.75">
      <c r="C1245" s="85"/>
      <c r="F1245" s="84"/>
    </row>
    <row r="1246" spans="3:6" ht="12.75">
      <c r="C1246" s="85"/>
      <c r="F1246" s="84"/>
    </row>
    <row r="1247" spans="3:6" ht="12.75">
      <c r="C1247" s="85"/>
      <c r="F1247" s="84"/>
    </row>
    <row r="1248" spans="3:6" ht="12.75">
      <c r="C1248" s="85"/>
      <c r="F1248" s="84"/>
    </row>
    <row r="1249" spans="3:6" ht="12.75">
      <c r="C1249" s="85"/>
      <c r="F1249" s="84"/>
    </row>
    <row r="1250" spans="3:6" ht="12.75">
      <c r="C1250" s="85"/>
      <c r="F1250" s="84"/>
    </row>
    <row r="1251" spans="3:6" ht="12.75">
      <c r="C1251" s="85"/>
      <c r="F1251" s="84"/>
    </row>
    <row r="1252" spans="3:6" ht="12.75">
      <c r="C1252" s="85"/>
      <c r="F1252" s="84"/>
    </row>
    <row r="1253" spans="3:6" ht="12.75">
      <c r="C1253" s="85"/>
      <c r="F1253" s="84"/>
    </row>
    <row r="1254" spans="3:6" ht="12.75">
      <c r="C1254" s="85"/>
      <c r="F1254" s="84"/>
    </row>
    <row r="1255" spans="3:6" ht="12.75">
      <c r="C1255" s="85"/>
      <c r="F1255" s="84"/>
    </row>
    <row r="1256" spans="3:6" ht="12.75">
      <c r="C1256" s="85"/>
      <c r="F1256" s="84"/>
    </row>
    <row r="1257" spans="3:6" ht="12.75">
      <c r="C1257" s="85"/>
      <c r="F1257" s="84"/>
    </row>
    <row r="1258" spans="3:6" ht="12.75">
      <c r="C1258" s="85"/>
      <c r="F1258" s="84"/>
    </row>
    <row r="1259" spans="3:6" ht="12.75">
      <c r="C1259" s="85"/>
      <c r="F1259" s="84"/>
    </row>
    <row r="1260" spans="3:6" ht="12.75">
      <c r="C1260" s="85"/>
      <c r="F1260" s="84"/>
    </row>
    <row r="1261" spans="3:6" ht="12.75">
      <c r="C1261" s="85"/>
      <c r="F1261" s="84"/>
    </row>
    <row r="1262" spans="3:6" ht="12.75">
      <c r="C1262" s="85"/>
      <c r="F1262" s="84"/>
    </row>
    <row r="1263" spans="3:6" ht="12.75">
      <c r="C1263" s="85"/>
      <c r="F1263" s="84"/>
    </row>
    <row r="1264" spans="3:6" ht="12.75">
      <c r="C1264" s="85"/>
      <c r="F1264" s="84"/>
    </row>
    <row r="1265" spans="3:6" ht="12.75">
      <c r="C1265" s="85"/>
      <c r="F1265" s="84"/>
    </row>
    <row r="1266" spans="3:6" ht="12.75">
      <c r="C1266" s="85"/>
      <c r="F1266" s="84"/>
    </row>
    <row r="1267" spans="3:6" ht="12.75">
      <c r="C1267" s="85"/>
      <c r="F1267" s="84"/>
    </row>
    <row r="1268" spans="3:6" ht="12.75">
      <c r="C1268" s="85"/>
      <c r="F1268" s="84"/>
    </row>
    <row r="1269" spans="3:6" ht="12.75">
      <c r="C1269" s="85"/>
      <c r="F1269" s="84"/>
    </row>
    <row r="1270" spans="3:6" ht="12.75">
      <c r="C1270" s="85"/>
      <c r="F1270" s="84"/>
    </row>
    <row r="1271" spans="3:6" ht="12.75">
      <c r="C1271" s="85"/>
      <c r="F1271" s="84"/>
    </row>
    <row r="1272" spans="3:6" ht="12.75">
      <c r="C1272" s="85"/>
      <c r="F1272" s="84"/>
    </row>
    <row r="1273" spans="3:6" ht="12.75">
      <c r="C1273" s="85"/>
      <c r="F1273" s="84"/>
    </row>
    <row r="1274" spans="3:6" ht="12.75">
      <c r="C1274" s="85"/>
      <c r="F1274" s="84"/>
    </row>
    <row r="1275" spans="3:6" ht="12.75">
      <c r="C1275" s="85"/>
      <c r="F1275" s="84"/>
    </row>
    <row r="1276" spans="3:6" ht="12.75">
      <c r="C1276" s="85"/>
      <c r="F1276" s="84"/>
    </row>
    <row r="1277" spans="3:6" ht="12.75">
      <c r="C1277" s="85"/>
      <c r="F1277" s="84"/>
    </row>
    <row r="1278" spans="3:6" ht="12.75">
      <c r="C1278" s="85"/>
      <c r="F1278" s="84"/>
    </row>
    <row r="1279" spans="3:6" ht="12.75">
      <c r="C1279" s="85"/>
      <c r="F1279" s="84"/>
    </row>
    <row r="1280" spans="3:6" ht="12.75">
      <c r="C1280" s="85"/>
      <c r="F1280" s="84"/>
    </row>
    <row r="1281" spans="3:6" ht="12.75">
      <c r="C1281" s="85"/>
      <c r="F1281" s="84"/>
    </row>
    <row r="1282" spans="3:6" ht="12.75">
      <c r="C1282" s="85"/>
      <c r="F1282" s="84"/>
    </row>
    <row r="1283" spans="3:6" ht="12.75">
      <c r="C1283" s="85"/>
      <c r="F1283" s="84"/>
    </row>
    <row r="1284" spans="3:6" ht="12.75">
      <c r="C1284" s="85"/>
      <c r="F1284" s="84"/>
    </row>
    <row r="1285" spans="3:6" ht="12.75">
      <c r="C1285" s="85"/>
      <c r="F1285" s="84"/>
    </row>
    <row r="1286" spans="3:6" ht="12.75">
      <c r="C1286" s="85"/>
      <c r="F1286" s="84"/>
    </row>
    <row r="1287" spans="3:6" ht="12.75">
      <c r="C1287" s="85"/>
      <c r="F1287" s="84"/>
    </row>
    <row r="1288" spans="3:6" ht="12.75">
      <c r="C1288" s="85"/>
      <c r="F1288" s="84"/>
    </row>
    <row r="1289" spans="3:6" ht="12.75">
      <c r="C1289" s="85"/>
      <c r="F1289" s="84"/>
    </row>
    <row r="1290" spans="3:6" ht="12.75">
      <c r="C1290" s="85"/>
      <c r="F1290" s="84"/>
    </row>
    <row r="1291" spans="3:6" ht="12.75">
      <c r="C1291" s="85"/>
      <c r="F1291" s="84"/>
    </row>
    <row r="1292" spans="3:6" ht="12.75">
      <c r="C1292" s="85"/>
      <c r="F1292" s="84"/>
    </row>
    <row r="1293" spans="3:6" ht="12.75">
      <c r="C1293" s="85"/>
      <c r="F1293" s="84"/>
    </row>
    <row r="1294" spans="3:6" ht="12.75">
      <c r="C1294" s="85"/>
      <c r="F1294" s="84"/>
    </row>
    <row r="1295" spans="3:6" ht="12.75">
      <c r="C1295" s="85"/>
      <c r="F1295" s="84"/>
    </row>
    <row r="1296" spans="3:6" ht="12.75">
      <c r="C1296" s="85"/>
      <c r="F1296" s="84"/>
    </row>
    <row r="1297" spans="3:6" ht="12.75">
      <c r="C1297" s="85"/>
      <c r="F1297" s="84"/>
    </row>
    <row r="1298" spans="3:6" ht="12.75">
      <c r="C1298" s="85"/>
      <c r="F1298" s="84"/>
    </row>
    <row r="1299" spans="3:6" ht="12.75">
      <c r="C1299" s="85"/>
      <c r="F1299" s="84"/>
    </row>
    <row r="1300" spans="3:6" ht="12.75">
      <c r="C1300" s="85"/>
      <c r="F1300" s="84"/>
    </row>
    <row r="1301" spans="3:6" ht="12.75">
      <c r="C1301" s="85"/>
      <c r="F1301" s="84"/>
    </row>
    <row r="1302" spans="3:6" ht="12.75">
      <c r="C1302" s="85"/>
      <c r="F1302" s="84"/>
    </row>
    <row r="1303" spans="3:6" ht="12.75">
      <c r="C1303" s="85"/>
      <c r="F1303" s="84"/>
    </row>
    <row r="1304" spans="3:6" ht="12.75">
      <c r="C1304" s="85"/>
      <c r="F1304" s="84"/>
    </row>
    <row r="1305" spans="3:6" ht="12.75">
      <c r="C1305" s="85"/>
      <c r="F1305" s="84"/>
    </row>
    <row r="1306" spans="3:6" ht="12.75">
      <c r="C1306" s="85"/>
      <c r="F1306" s="84"/>
    </row>
    <row r="1307" spans="3:6" ht="12.75">
      <c r="C1307" s="85"/>
      <c r="F1307" s="84"/>
    </row>
    <row r="1308" spans="3:6" ht="12.75">
      <c r="C1308" s="85"/>
      <c r="F1308" s="84"/>
    </row>
    <row r="1309" spans="3:6" ht="12.75">
      <c r="C1309" s="85"/>
      <c r="F1309" s="84"/>
    </row>
    <row r="1310" spans="3:6" ht="12.75">
      <c r="C1310" s="85"/>
      <c r="F1310" s="84"/>
    </row>
    <row r="1311" spans="3:6" ht="12.75">
      <c r="C1311" s="85"/>
      <c r="F1311" s="84"/>
    </row>
    <row r="1312" spans="3:6" ht="12.75">
      <c r="C1312" s="85"/>
      <c r="F1312" s="84"/>
    </row>
    <row r="1313" spans="3:6" ht="12.75">
      <c r="C1313" s="85"/>
      <c r="F1313" s="84"/>
    </row>
    <row r="1314" spans="3:6" ht="12.75">
      <c r="C1314" s="85"/>
      <c r="F1314" s="84"/>
    </row>
    <row r="1315" spans="3:6" ht="12.75">
      <c r="C1315" s="85"/>
      <c r="F1315" s="84"/>
    </row>
    <row r="1316" spans="3:6" ht="12.75">
      <c r="C1316" s="85"/>
      <c r="F1316" s="84"/>
    </row>
    <row r="1317" spans="3:6" ht="12.75">
      <c r="C1317" s="85"/>
      <c r="F1317" s="84"/>
    </row>
    <row r="1318" spans="3:6" ht="12.75">
      <c r="C1318" s="85"/>
      <c r="F1318" s="84"/>
    </row>
    <row r="1319" spans="3:6" ht="12.75">
      <c r="C1319" s="85"/>
      <c r="F1319" s="84"/>
    </row>
    <row r="1320" spans="3:6" ht="12.75">
      <c r="C1320" s="85"/>
      <c r="F1320" s="84"/>
    </row>
    <row r="1321" spans="3:6" ht="12.75">
      <c r="C1321" s="85"/>
      <c r="F1321" s="84"/>
    </row>
    <row r="1322" spans="3:6" ht="12.75">
      <c r="C1322" s="85"/>
      <c r="F1322" s="84"/>
    </row>
    <row r="1323" spans="3:6" ht="12.75">
      <c r="C1323" s="85"/>
      <c r="F1323" s="84"/>
    </row>
    <row r="1324" spans="3:6" ht="12.75">
      <c r="C1324" s="85"/>
      <c r="F1324" s="84"/>
    </row>
    <row r="1325" spans="3:6" ht="12.75">
      <c r="C1325" s="85"/>
      <c r="F1325" s="84"/>
    </row>
    <row r="1326" spans="3:6" ht="12.75">
      <c r="C1326" s="85"/>
      <c r="F1326" s="84"/>
    </row>
    <row r="1327" spans="3:6" ht="12.75">
      <c r="C1327" s="85"/>
      <c r="F1327" s="84"/>
    </row>
    <row r="1328" spans="3:6" ht="12.75">
      <c r="C1328" s="85"/>
      <c r="F1328" s="84"/>
    </row>
    <row r="1329" spans="3:6" ht="12.75">
      <c r="C1329" s="85"/>
      <c r="F1329" s="84"/>
    </row>
    <row r="1330" spans="3:6" ht="12.75">
      <c r="C1330" s="85"/>
      <c r="F1330" s="84"/>
    </row>
    <row r="1331" spans="3:6" ht="12.75">
      <c r="C1331" s="85"/>
      <c r="F1331" s="84"/>
    </row>
    <row r="1332" spans="3:6" ht="12.75">
      <c r="C1332" s="85"/>
      <c r="F1332" s="84"/>
    </row>
    <row r="1333" spans="3:6" ht="12.75">
      <c r="C1333" s="85"/>
      <c r="F1333" s="84"/>
    </row>
    <row r="1334" spans="3:6" ht="12.75">
      <c r="C1334" s="85"/>
      <c r="F1334" s="84"/>
    </row>
    <row r="1335" spans="3:6" ht="12.75">
      <c r="C1335" s="85"/>
      <c r="F1335" s="84"/>
    </row>
    <row r="1336" spans="3:6" ht="12.75">
      <c r="C1336" s="85"/>
      <c r="F1336" s="84"/>
    </row>
    <row r="1337" spans="3:6" ht="12.75">
      <c r="C1337" s="85"/>
      <c r="F1337" s="84"/>
    </row>
    <row r="1338" spans="3:6" ht="12.75">
      <c r="C1338" s="85"/>
      <c r="F1338" s="84"/>
    </row>
    <row r="1339" spans="3:6" ht="12.75">
      <c r="C1339" s="85"/>
      <c r="F1339" s="84"/>
    </row>
    <row r="1340" spans="3:6" ht="12.75">
      <c r="C1340" s="85"/>
      <c r="F1340" s="84"/>
    </row>
    <row r="1341" spans="3:6" ht="12.75">
      <c r="C1341" s="85"/>
      <c r="F1341" s="84"/>
    </row>
    <row r="1342" spans="3:6" ht="12.75">
      <c r="C1342" s="85"/>
      <c r="F1342" s="84"/>
    </row>
    <row r="1343" spans="3:6" ht="12.75">
      <c r="C1343" s="85"/>
      <c r="F1343" s="84"/>
    </row>
    <row r="1344" spans="3:6" ht="12.75">
      <c r="C1344" s="85"/>
      <c r="F1344" s="84"/>
    </row>
    <row r="1345" spans="3:6" ht="12.75">
      <c r="C1345" s="85"/>
      <c r="F1345" s="84"/>
    </row>
    <row r="1346" spans="3:6" ht="12.75">
      <c r="C1346" s="85"/>
      <c r="F1346" s="84"/>
    </row>
    <row r="1347" spans="3:6" ht="12.75">
      <c r="C1347" s="85"/>
      <c r="F1347" s="84"/>
    </row>
    <row r="1348" spans="3:6" ht="12.75">
      <c r="C1348" s="85"/>
      <c r="F1348" s="84"/>
    </row>
    <row r="1349" spans="3:6" ht="12.75">
      <c r="C1349" s="85"/>
      <c r="F1349" s="84"/>
    </row>
    <row r="1350" spans="3:6" ht="12.75">
      <c r="C1350" s="85"/>
      <c r="F1350" s="84"/>
    </row>
    <row r="1351" spans="3:6" ht="12.75">
      <c r="C1351" s="85"/>
      <c r="F1351" s="84"/>
    </row>
    <row r="1352" spans="3:6" ht="12.75">
      <c r="C1352" s="85"/>
      <c r="F1352" s="84"/>
    </row>
    <row r="1353" spans="3:6" ht="12.75">
      <c r="C1353" s="85"/>
      <c r="F1353" s="84"/>
    </row>
    <row r="1354" spans="3:6" ht="12.75">
      <c r="C1354" s="85"/>
      <c r="F1354" s="84"/>
    </row>
    <row r="1355" spans="3:6" ht="12.75">
      <c r="C1355" s="85"/>
      <c r="F1355" s="84"/>
    </row>
    <row r="1356" spans="3:6" ht="12.75">
      <c r="C1356" s="85"/>
      <c r="F1356" s="84"/>
    </row>
    <row r="1357" spans="3:6" ht="12.75">
      <c r="C1357" s="85"/>
      <c r="F1357" s="84"/>
    </row>
    <row r="1358" spans="3:6" ht="12.75">
      <c r="C1358" s="85"/>
      <c r="F1358" s="84"/>
    </row>
    <row r="1359" spans="3:6" ht="12.75">
      <c r="C1359" s="85"/>
      <c r="F1359" s="84"/>
    </row>
    <row r="1360" spans="3:6" ht="12.75">
      <c r="C1360" s="85"/>
      <c r="F1360" s="84"/>
    </row>
    <row r="1361" spans="3:6" ht="12.75">
      <c r="C1361" s="85"/>
      <c r="F1361" s="84"/>
    </row>
    <row r="1362" spans="3:6" ht="12.75">
      <c r="C1362" s="85"/>
      <c r="F1362" s="84"/>
    </row>
    <row r="1363" spans="3:6" ht="12.75">
      <c r="C1363" s="85"/>
      <c r="F1363" s="84"/>
    </row>
    <row r="1364" spans="3:6" ht="12.75">
      <c r="C1364" s="85"/>
      <c r="F1364" s="84"/>
    </row>
    <row r="1365" spans="3:6" ht="12.75">
      <c r="C1365" s="85"/>
      <c r="F1365" s="84"/>
    </row>
    <row r="1366" spans="3:6" ht="12.75">
      <c r="C1366" s="85"/>
      <c r="F1366" s="84"/>
    </row>
    <row r="1367" spans="3:6" ht="12.75">
      <c r="C1367" s="85"/>
      <c r="F1367" s="84"/>
    </row>
    <row r="1368" spans="3:6" ht="12.75">
      <c r="C1368" s="85"/>
      <c r="F1368" s="84"/>
    </row>
    <row r="1369" spans="3:6" ht="12.75">
      <c r="C1369" s="85"/>
      <c r="F1369" s="84"/>
    </row>
    <row r="1370" spans="3:6" ht="12.75">
      <c r="C1370" s="85"/>
      <c r="F1370" s="84"/>
    </row>
    <row r="1371" spans="3:6" ht="12.75">
      <c r="C1371" s="85"/>
      <c r="F1371" s="84"/>
    </row>
    <row r="1372" spans="3:6" ht="12.75">
      <c r="C1372" s="85"/>
      <c r="F1372" s="84"/>
    </row>
    <row r="1373" spans="3:6" ht="12.75">
      <c r="C1373" s="85"/>
      <c r="F1373" s="84"/>
    </row>
    <row r="1374" spans="3:6" ht="12.75">
      <c r="C1374" s="85"/>
      <c r="F1374" s="84"/>
    </row>
    <row r="1375" spans="3:6" ht="12.75">
      <c r="C1375" s="85"/>
      <c r="F1375" s="84"/>
    </row>
    <row r="1376" spans="3:6" ht="12.75">
      <c r="C1376" s="85"/>
      <c r="F1376" s="84"/>
    </row>
    <row r="1377" spans="3:6" ht="12.75">
      <c r="C1377" s="85"/>
      <c r="F1377" s="84"/>
    </row>
    <row r="1378" spans="3:6" ht="12.75">
      <c r="C1378" s="85"/>
      <c r="F1378" s="84"/>
    </row>
    <row r="1379" spans="3:6" ht="12.75">
      <c r="C1379" s="85"/>
      <c r="F1379" s="84"/>
    </row>
    <row r="1380" spans="3:6" ht="12.75">
      <c r="C1380" s="85"/>
      <c r="F1380" s="84"/>
    </row>
    <row r="1381" spans="3:6" ht="12.75">
      <c r="C1381" s="85"/>
      <c r="F1381" s="84"/>
    </row>
    <row r="1382" spans="3:6" ht="12.75">
      <c r="C1382" s="85"/>
      <c r="F1382" s="84"/>
    </row>
    <row r="1383" spans="3:6" ht="12.75">
      <c r="C1383" s="85"/>
      <c r="F1383" s="84"/>
    </row>
    <row r="1384" spans="3:6" ht="12.75">
      <c r="C1384" s="85"/>
      <c r="F1384" s="84"/>
    </row>
    <row r="1385" spans="3:6" ht="12.75">
      <c r="C1385" s="85"/>
      <c r="F1385" s="84"/>
    </row>
    <row r="1386" spans="3:6" ht="12.75">
      <c r="C1386" s="85"/>
      <c r="F1386" s="84"/>
    </row>
    <row r="1387" spans="3:6" ht="12.75">
      <c r="C1387" s="85"/>
      <c r="F1387" s="84"/>
    </row>
    <row r="1388" spans="3:6" ht="12.75">
      <c r="C1388" s="85"/>
      <c r="F1388" s="84"/>
    </row>
    <row r="1389" spans="3:6" ht="12.75">
      <c r="C1389" s="85"/>
      <c r="F1389" s="84"/>
    </row>
    <row r="1390" spans="3:6" ht="12.75">
      <c r="C1390" s="85"/>
      <c r="F1390" s="84"/>
    </row>
    <row r="1391" spans="3:6" ht="12.75">
      <c r="C1391" s="85"/>
      <c r="F1391" s="84"/>
    </row>
    <row r="1392" spans="3:6" ht="12.75">
      <c r="C1392" s="85"/>
      <c r="F1392" s="84"/>
    </row>
    <row r="1393" spans="3:6" ht="12.75">
      <c r="C1393" s="85"/>
      <c r="F1393" s="84"/>
    </row>
    <row r="1394" spans="3:6" ht="12.75">
      <c r="C1394" s="85"/>
      <c r="F1394" s="84"/>
    </row>
    <row r="1395" spans="3:6" ht="12.75">
      <c r="C1395" s="85"/>
      <c r="F1395" s="84"/>
    </row>
    <row r="1396" spans="3:6" ht="12.75">
      <c r="C1396" s="85"/>
      <c r="F1396" s="84"/>
    </row>
    <row r="1397" spans="3:6" ht="12.75">
      <c r="C1397" s="85"/>
      <c r="F1397" s="84"/>
    </row>
    <row r="1398" spans="3:6" ht="12.75">
      <c r="C1398" s="85"/>
      <c r="F1398" s="84"/>
    </row>
    <row r="1399" spans="3:6" ht="12.75">
      <c r="C1399" s="85"/>
      <c r="F1399" s="84"/>
    </row>
    <row r="1400" spans="3:6" ht="12.75">
      <c r="C1400" s="85"/>
      <c r="F1400" s="84"/>
    </row>
    <row r="1401" spans="3:6" ht="12.75">
      <c r="C1401" s="85"/>
      <c r="F1401" s="84"/>
    </row>
    <row r="1402" spans="3:6" ht="12.75">
      <c r="C1402" s="85"/>
      <c r="F1402" s="84"/>
    </row>
    <row r="1403" spans="3:6" ht="12.75">
      <c r="C1403" s="85"/>
      <c r="F1403" s="84"/>
    </row>
    <row r="1404" spans="3:6" ht="12.75">
      <c r="C1404" s="85"/>
      <c r="F1404" s="84"/>
    </row>
    <row r="1405" spans="3:6" ht="12.75">
      <c r="C1405" s="85"/>
      <c r="F1405" s="84"/>
    </row>
    <row r="1406" spans="3:6" ht="12.75">
      <c r="C1406" s="85"/>
      <c r="F1406" s="84"/>
    </row>
    <row r="1407" spans="3:6" ht="12.75">
      <c r="C1407" s="85"/>
      <c r="F1407" s="84"/>
    </row>
    <row r="1408" spans="3:6" ht="12.75">
      <c r="C1408" s="85"/>
      <c r="F1408" s="84"/>
    </row>
    <row r="1409" spans="3:6" ht="12.75">
      <c r="C1409" s="85"/>
      <c r="F1409" s="84"/>
    </row>
    <row r="1410" spans="3:6" ht="12.75">
      <c r="C1410" s="85"/>
      <c r="F1410" s="84"/>
    </row>
    <row r="1411" spans="3:6" ht="12.75">
      <c r="C1411" s="85"/>
      <c r="F1411" s="84"/>
    </row>
    <row r="1412" spans="3:6" ht="12.75">
      <c r="C1412" s="85"/>
      <c r="F1412" s="84"/>
    </row>
    <row r="1413" spans="3:6" ht="12.75">
      <c r="C1413" s="85"/>
      <c r="F1413" s="84"/>
    </row>
    <row r="1414" spans="3:6" ht="12.75">
      <c r="C1414" s="85"/>
      <c r="F1414" s="84"/>
    </row>
    <row r="1415" spans="3:6" ht="12.75">
      <c r="C1415" s="85"/>
      <c r="F1415" s="84"/>
    </row>
    <row r="1416" spans="3:6" ht="12.75">
      <c r="C1416" s="85"/>
      <c r="F1416" s="84"/>
    </row>
    <row r="1417" spans="3:6" ht="12.75">
      <c r="C1417" s="85"/>
      <c r="F1417" s="84"/>
    </row>
    <row r="1418" spans="3:6" ht="12.75">
      <c r="C1418" s="85"/>
      <c r="F1418" s="84"/>
    </row>
    <row r="1419" spans="3:6" ht="12.75">
      <c r="C1419" s="85"/>
      <c r="F1419" s="84"/>
    </row>
    <row r="1420" spans="3:6" ht="12.75">
      <c r="C1420" s="85"/>
      <c r="F1420" s="84"/>
    </row>
    <row r="1421" spans="3:6" ht="12.75">
      <c r="C1421" s="85"/>
      <c r="F1421" s="84"/>
    </row>
    <row r="1422" spans="3:6" ht="12.75">
      <c r="C1422" s="85"/>
      <c r="F1422" s="84"/>
    </row>
    <row r="1423" spans="3:6" ht="12.75">
      <c r="C1423" s="85"/>
      <c r="F1423" s="84"/>
    </row>
    <row r="1424" spans="3:6" ht="12.75">
      <c r="C1424" s="85"/>
      <c r="F1424" s="84"/>
    </row>
    <row r="1425" spans="3:6" ht="12.75">
      <c r="C1425" s="85"/>
      <c r="F1425" s="84"/>
    </row>
    <row r="1426" spans="3:6" ht="12.75">
      <c r="C1426" s="85"/>
      <c r="F1426" s="84"/>
    </row>
    <row r="1427" spans="3:6" ht="12.75">
      <c r="C1427" s="85"/>
      <c r="F1427" s="84"/>
    </row>
    <row r="1428" spans="3:6" ht="12.75">
      <c r="C1428" s="85"/>
      <c r="F1428" s="84"/>
    </row>
    <row r="1429" spans="3:6" ht="12.75">
      <c r="C1429" s="85"/>
      <c r="F1429" s="84"/>
    </row>
    <row r="1430" spans="3:6" ht="12.75">
      <c r="C1430" s="85"/>
      <c r="F1430" s="84"/>
    </row>
    <row r="1431" spans="3:6" ht="12.75">
      <c r="C1431" s="85"/>
      <c r="F1431" s="84"/>
    </row>
    <row r="1432" spans="3:6" ht="12.75">
      <c r="C1432" s="85"/>
      <c r="F1432" s="84"/>
    </row>
    <row r="1433" spans="3:6" ht="12.75">
      <c r="C1433" s="85"/>
      <c r="F1433" s="84"/>
    </row>
    <row r="1434" spans="3:6" ht="12.75">
      <c r="C1434" s="85"/>
      <c r="F1434" s="84"/>
    </row>
    <row r="1435" spans="3:6" ht="12.75">
      <c r="C1435" s="85"/>
      <c r="F1435" s="84"/>
    </row>
    <row r="1436" spans="3:6" ht="12.75">
      <c r="C1436" s="85"/>
      <c r="F1436" s="84"/>
    </row>
    <row r="1437" spans="3:6" ht="12.75">
      <c r="C1437" s="85"/>
      <c r="F1437" s="84"/>
    </row>
    <row r="1438" spans="3:6" ht="12.75">
      <c r="C1438" s="85"/>
      <c r="F1438" s="84"/>
    </row>
    <row r="1439" spans="3:6" ht="12.75">
      <c r="C1439" s="85"/>
      <c r="F1439" s="84"/>
    </row>
    <row r="1440" spans="3:6" ht="12.75">
      <c r="C1440" s="85"/>
      <c r="F1440" s="84"/>
    </row>
    <row r="1441" spans="3:6" ht="12.75">
      <c r="C1441" s="85"/>
      <c r="F1441" s="84"/>
    </row>
    <row r="1442" spans="3:6" ht="12.75">
      <c r="C1442" s="85"/>
      <c r="F1442" s="84"/>
    </row>
    <row r="1443" spans="3:6" ht="12.75">
      <c r="C1443" s="85"/>
      <c r="F1443" s="84"/>
    </row>
    <row r="1444" spans="3:6" ht="12.75">
      <c r="C1444" s="85"/>
      <c r="F1444" s="84"/>
    </row>
    <row r="1445" spans="3:6" ht="12.75">
      <c r="C1445" s="85"/>
      <c r="F1445" s="84"/>
    </row>
    <row r="1446" spans="3:6" ht="12.75">
      <c r="C1446" s="85"/>
      <c r="F1446" s="84"/>
    </row>
    <row r="1447" spans="3:6" ht="12.75">
      <c r="C1447" s="85"/>
      <c r="F1447" s="84"/>
    </row>
    <row r="1448" spans="3:6" ht="12.75">
      <c r="C1448" s="85"/>
      <c r="F1448" s="84"/>
    </row>
    <row r="1449" spans="3:6" ht="12.75">
      <c r="C1449" s="85"/>
      <c r="F1449" s="84"/>
    </row>
    <row r="1450" spans="3:6" ht="12.75">
      <c r="C1450" s="85"/>
      <c r="F1450" s="84"/>
    </row>
    <row r="1451" spans="3:6" ht="12.75">
      <c r="C1451" s="85"/>
      <c r="F1451" s="84"/>
    </row>
    <row r="1452" spans="3:6" ht="12.75">
      <c r="C1452" s="85"/>
      <c r="F1452" s="84"/>
    </row>
    <row r="1453" spans="3:6" ht="12.75">
      <c r="C1453" s="85"/>
      <c r="F1453" s="84"/>
    </row>
    <row r="1454" spans="3:6" ht="12.75">
      <c r="C1454" s="85"/>
      <c r="F1454" s="84"/>
    </row>
    <row r="1455" spans="3:6" ht="12.75">
      <c r="C1455" s="85"/>
      <c r="F1455" s="84"/>
    </row>
    <row r="1456" spans="3:6" ht="12.75">
      <c r="C1456" s="85"/>
      <c r="F1456" s="84"/>
    </row>
    <row r="1457" spans="3:6" ht="12.75">
      <c r="C1457" s="85"/>
      <c r="F1457" s="84"/>
    </row>
    <row r="1458" spans="3:6" ht="12.75">
      <c r="C1458" s="85"/>
      <c r="F1458" s="84"/>
    </row>
    <row r="1459" spans="3:6" ht="12.75">
      <c r="C1459" s="85"/>
      <c r="F1459" s="84"/>
    </row>
    <row r="1460" spans="3:6" ht="12.75">
      <c r="C1460" s="85"/>
      <c r="F1460" s="84"/>
    </row>
    <row r="1461" spans="3:6" ht="12.75">
      <c r="C1461" s="85"/>
      <c r="F1461" s="84"/>
    </row>
    <row r="1462" spans="3:6" ht="12.75">
      <c r="C1462" s="85"/>
      <c r="F1462" s="84"/>
    </row>
    <row r="1463" spans="3:6" ht="12.75">
      <c r="C1463" s="85"/>
      <c r="F1463" s="84"/>
    </row>
    <row r="1464" spans="3:6" ht="12.75">
      <c r="C1464" s="85"/>
      <c r="F1464" s="84"/>
    </row>
    <row r="1465" spans="3:6" ht="12.75">
      <c r="C1465" s="85"/>
      <c r="F1465" s="84"/>
    </row>
    <row r="1466" spans="3:6" ht="12.75">
      <c r="C1466" s="85"/>
      <c r="F1466" s="84"/>
    </row>
    <row r="1467" spans="3:6" ht="12.75">
      <c r="C1467" s="85"/>
      <c r="F1467" s="84"/>
    </row>
    <row r="1468" spans="3:6" ht="12.75">
      <c r="C1468" s="85"/>
      <c r="F1468" s="84"/>
    </row>
    <row r="1469" spans="3:6" ht="12.75">
      <c r="C1469" s="85"/>
      <c r="F1469" s="84"/>
    </row>
    <row r="1470" spans="3:6" ht="12.75">
      <c r="C1470" s="85"/>
      <c r="F1470" s="84"/>
    </row>
    <row r="1471" spans="3:6" ht="12.75">
      <c r="C1471" s="85"/>
      <c r="F1471" s="84"/>
    </row>
    <row r="1472" spans="3:6" ht="12.75">
      <c r="C1472" s="85"/>
      <c r="F1472" s="84"/>
    </row>
    <row r="1473" spans="3:6" ht="12.75">
      <c r="C1473" s="85"/>
      <c r="F1473" s="84"/>
    </row>
    <row r="1474" spans="3:6" ht="12.75">
      <c r="C1474" s="85"/>
      <c r="F1474" s="84"/>
    </row>
    <row r="1475" spans="3:6" ht="12.75">
      <c r="C1475" s="85"/>
      <c r="F1475" s="84"/>
    </row>
    <row r="1476" spans="3:6" ht="12.75">
      <c r="C1476" s="85"/>
      <c r="F1476" s="84"/>
    </row>
    <row r="1477" spans="3:6" ht="12.75">
      <c r="C1477" s="85"/>
      <c r="F1477" s="84"/>
    </row>
    <row r="1478" spans="3:6" ht="12.75">
      <c r="C1478" s="85"/>
      <c r="F1478" s="84"/>
    </row>
    <row r="1479" spans="3:6" ht="12.75">
      <c r="C1479" s="85"/>
      <c r="F1479" s="84"/>
    </row>
    <row r="1480" spans="3:6" ht="12.75">
      <c r="C1480" s="85"/>
      <c r="F1480" s="84"/>
    </row>
    <row r="1481" spans="3:6" ht="12.75">
      <c r="C1481" s="85"/>
      <c r="F1481" s="84"/>
    </row>
    <row r="1482" spans="3:6" ht="12.75">
      <c r="C1482" s="85"/>
      <c r="F1482" s="84"/>
    </row>
    <row r="1483" spans="3:6" ht="12.75">
      <c r="C1483" s="85"/>
      <c r="F1483" s="84"/>
    </row>
    <row r="1484" spans="3:6" ht="12.75">
      <c r="C1484" s="85"/>
      <c r="F1484" s="84"/>
    </row>
    <row r="1485" spans="3:6" ht="12.75">
      <c r="C1485" s="85"/>
      <c r="F1485" s="84"/>
    </row>
    <row r="1486" spans="3:6" ht="12.75">
      <c r="C1486" s="85"/>
      <c r="F1486" s="84"/>
    </row>
    <row r="1487" spans="3:6" ht="12.75">
      <c r="C1487" s="85"/>
      <c r="F1487" s="84"/>
    </row>
    <row r="1488" spans="3:6" ht="12.75">
      <c r="C1488" s="85"/>
      <c r="F1488" s="84"/>
    </row>
    <row r="1489" spans="3:6" ht="12.75">
      <c r="C1489" s="85"/>
      <c r="F1489" s="84"/>
    </row>
    <row r="1490" spans="3:6" ht="12.75">
      <c r="C1490" s="85"/>
      <c r="F1490" s="84"/>
    </row>
    <row r="1491" spans="3:6" ht="12.75">
      <c r="C1491" s="85"/>
      <c r="F1491" s="84"/>
    </row>
    <row r="1492" spans="3:6" ht="12.75">
      <c r="C1492" s="85"/>
      <c r="F1492" s="84"/>
    </row>
    <row r="1493" spans="3:6" ht="12.75">
      <c r="C1493" s="85"/>
      <c r="F1493" s="84"/>
    </row>
    <row r="1494" spans="3:6" ht="12.75">
      <c r="C1494" s="85"/>
      <c r="F1494" s="84"/>
    </row>
    <row r="1495" spans="3:6" ht="12.75">
      <c r="C1495" s="85"/>
      <c r="F1495" s="84"/>
    </row>
    <row r="1496" spans="3:6" ht="12.75">
      <c r="C1496" s="85"/>
      <c r="F1496" s="84"/>
    </row>
    <row r="1497" spans="3:6" ht="12.75">
      <c r="C1497" s="85"/>
      <c r="F1497" s="84"/>
    </row>
    <row r="1498" spans="3:6" ht="12.75">
      <c r="C1498" s="85"/>
      <c r="F1498" s="84"/>
    </row>
    <row r="1499" spans="3:6" ht="12.75">
      <c r="C1499" s="85"/>
      <c r="F1499" s="84"/>
    </row>
    <row r="1500" spans="3:6" ht="12.75">
      <c r="C1500" s="85"/>
      <c r="F1500" s="84"/>
    </row>
    <row r="1501" spans="3:6" ht="12.75">
      <c r="C1501" s="85"/>
      <c r="F1501" s="84"/>
    </row>
    <row r="1502" spans="3:6" ht="12.75">
      <c r="C1502" s="85"/>
      <c r="F1502" s="84"/>
    </row>
    <row r="1503" spans="3:6" ht="12.75">
      <c r="C1503" s="85"/>
      <c r="F1503" s="84"/>
    </row>
    <row r="1504" spans="3:6" ht="12.75">
      <c r="C1504" s="85"/>
      <c r="F1504" s="84"/>
    </row>
    <row r="1505" spans="3:6" ht="12.75">
      <c r="C1505" s="85"/>
      <c r="F1505" s="84"/>
    </row>
    <row r="1506" spans="3:6" ht="12.75">
      <c r="C1506" s="85"/>
      <c r="F1506" s="84"/>
    </row>
    <row r="1507" spans="3:6" ht="12.75">
      <c r="C1507" s="85"/>
      <c r="F1507" s="84"/>
    </row>
    <row r="1508" spans="3:6" ht="12.75">
      <c r="C1508" s="85"/>
      <c r="F1508" s="84"/>
    </row>
    <row r="1509" spans="3:6" ht="12.75">
      <c r="C1509" s="85"/>
      <c r="F1509" s="84"/>
    </row>
    <row r="1510" spans="3:6" ht="12.75">
      <c r="C1510" s="85"/>
      <c r="F1510" s="84"/>
    </row>
    <row r="1511" spans="3:6" ht="12.75">
      <c r="C1511" s="85"/>
      <c r="F1511" s="84"/>
    </row>
    <row r="1512" spans="3:6" ht="12.75">
      <c r="C1512" s="85"/>
      <c r="F1512" s="84"/>
    </row>
    <row r="1513" spans="3:6" ht="12.75">
      <c r="C1513" s="85"/>
      <c r="F1513" s="84"/>
    </row>
    <row r="1514" spans="3:6" ht="12.75">
      <c r="C1514" s="85"/>
      <c r="F1514" s="84"/>
    </row>
    <row r="1515" spans="3:6" ht="12.75">
      <c r="C1515" s="85"/>
      <c r="F1515" s="84"/>
    </row>
    <row r="1516" spans="3:6" ht="12.75">
      <c r="C1516" s="85"/>
      <c r="F1516" s="84"/>
    </row>
    <row r="1517" spans="3:6" ht="12.75">
      <c r="C1517" s="85"/>
      <c r="F1517" s="84"/>
    </row>
    <row r="1518" spans="3:6" ht="12.75">
      <c r="C1518" s="85"/>
      <c r="F1518" s="84"/>
    </row>
    <row r="1519" spans="3:6" ht="12.75">
      <c r="C1519" s="85"/>
      <c r="F1519" s="84"/>
    </row>
    <row r="1520" spans="3:6" ht="12.75">
      <c r="C1520" s="85"/>
      <c r="F1520" s="84"/>
    </row>
    <row r="1521" spans="3:6" ht="12.75">
      <c r="C1521" s="85"/>
      <c r="F1521" s="84"/>
    </row>
    <row r="1522" spans="3:6" ht="12.75">
      <c r="C1522" s="85"/>
      <c r="F1522" s="84"/>
    </row>
    <row r="1523" spans="3:6" ht="12.75">
      <c r="C1523" s="85"/>
      <c r="F1523" s="84"/>
    </row>
    <row r="1524" spans="3:6" ht="12.75">
      <c r="C1524" s="85"/>
      <c r="F1524" s="84"/>
    </row>
    <row r="1525" spans="3:6" ht="12.75">
      <c r="C1525" s="85"/>
      <c r="F1525" s="84"/>
    </row>
    <row r="1526" spans="3:6" ht="12.75">
      <c r="C1526" s="85"/>
      <c r="F1526" s="84"/>
    </row>
    <row r="1527" spans="3:6" ht="12.75">
      <c r="C1527" s="85"/>
      <c r="F1527" s="84"/>
    </row>
    <row r="1528" spans="3:6" ht="12.75">
      <c r="C1528" s="85"/>
      <c r="F1528" s="84"/>
    </row>
    <row r="1529" spans="3:6" ht="12.75">
      <c r="C1529" s="85"/>
      <c r="F1529" s="84"/>
    </row>
    <row r="1530" spans="3:6" ht="12.75">
      <c r="C1530" s="85"/>
      <c r="F1530" s="84"/>
    </row>
    <row r="1531" spans="3:6" ht="12.75">
      <c r="C1531" s="85"/>
      <c r="F1531" s="84"/>
    </row>
    <row r="1532" spans="3:6" ht="12.75">
      <c r="C1532" s="85"/>
      <c r="F1532" s="84"/>
    </row>
    <row r="1533" spans="3:6" ht="12.75">
      <c r="C1533" s="85"/>
      <c r="F1533" s="84"/>
    </row>
    <row r="1534" spans="3:6" ht="12.75">
      <c r="C1534" s="85"/>
      <c r="F1534" s="84"/>
    </row>
    <row r="1535" spans="3:6" ht="12.75">
      <c r="C1535" s="85"/>
      <c r="F1535" s="84"/>
    </row>
    <row r="1536" spans="3:6" ht="12.75">
      <c r="C1536" s="85"/>
      <c r="F1536" s="84"/>
    </row>
    <row r="1537" spans="3:6" ht="12.75">
      <c r="C1537" s="85"/>
      <c r="F1537" s="84"/>
    </row>
    <row r="1538" spans="3:6" ht="12.75">
      <c r="C1538" s="85"/>
      <c r="F1538" s="84"/>
    </row>
    <row r="1539" spans="3:6" ht="12.75">
      <c r="C1539" s="85"/>
      <c r="F1539" s="84"/>
    </row>
    <row r="1540" spans="3:6" ht="12.75">
      <c r="C1540" s="85"/>
      <c r="F1540" s="84"/>
    </row>
    <row r="1541" spans="3:6" ht="12.75">
      <c r="C1541" s="85"/>
      <c r="F1541" s="84"/>
    </row>
    <row r="1542" spans="3:6" ht="12.75">
      <c r="C1542" s="85"/>
      <c r="F1542" s="84"/>
    </row>
    <row r="1543" spans="3:6" ht="12.75">
      <c r="C1543" s="85"/>
      <c r="F1543" s="84"/>
    </row>
    <row r="1544" spans="3:6" ht="12.75">
      <c r="C1544" s="85"/>
      <c r="F1544" s="84"/>
    </row>
    <row r="1545" spans="3:6" ht="12.75">
      <c r="C1545" s="85"/>
      <c r="F1545" s="84"/>
    </row>
    <row r="1546" spans="3:6" ht="12.75">
      <c r="C1546" s="85"/>
      <c r="F1546" s="84"/>
    </row>
    <row r="1547" spans="3:6" ht="12.75">
      <c r="C1547" s="85"/>
      <c r="F1547" s="84"/>
    </row>
    <row r="1548" spans="3:6" ht="12.75">
      <c r="C1548" s="85"/>
      <c r="F1548" s="84"/>
    </row>
    <row r="1549" spans="3:6" ht="12.75">
      <c r="C1549" s="85"/>
      <c r="F1549" s="84"/>
    </row>
    <row r="1550" spans="3:6" ht="12.75">
      <c r="C1550" s="85"/>
      <c r="F1550" s="84"/>
    </row>
    <row r="1551" spans="3:6" ht="12.75">
      <c r="C1551" s="85"/>
      <c r="F1551" s="84"/>
    </row>
    <row r="1552" spans="3:6" ht="12.75">
      <c r="C1552" s="85"/>
      <c r="F1552" s="84"/>
    </row>
    <row r="1553" spans="3:6" ht="12.75">
      <c r="C1553" s="85"/>
      <c r="F1553" s="84"/>
    </row>
    <row r="1554" spans="3:6" ht="12.75">
      <c r="C1554" s="85"/>
      <c r="F1554" s="84"/>
    </row>
    <row r="1555" spans="3:6" ht="12.75">
      <c r="C1555" s="85"/>
      <c r="F1555" s="84"/>
    </row>
    <row r="1556" spans="3:6" ht="12.75">
      <c r="C1556" s="85"/>
      <c r="F1556" s="84"/>
    </row>
    <row r="1557" spans="3:6" ht="12.75">
      <c r="C1557" s="85"/>
      <c r="F1557" s="84"/>
    </row>
    <row r="1558" spans="3:6" ht="12.75">
      <c r="C1558" s="85"/>
      <c r="F1558" s="84"/>
    </row>
    <row r="1559" spans="3:6" ht="12.75">
      <c r="C1559" s="85"/>
      <c r="F1559" s="84"/>
    </row>
    <row r="1560" spans="3:6" ht="12.75">
      <c r="C1560" s="85"/>
      <c r="F1560" s="84"/>
    </row>
    <row r="1561" spans="3:6" ht="12.75">
      <c r="C1561" s="85"/>
      <c r="F1561" s="84"/>
    </row>
    <row r="1562" spans="3:6" ht="12.75">
      <c r="C1562" s="85"/>
      <c r="F1562" s="84"/>
    </row>
    <row r="1563" spans="3:6" ht="12.75">
      <c r="C1563" s="85"/>
      <c r="F1563" s="84"/>
    </row>
    <row r="1564" spans="3:6" ht="12.75">
      <c r="C1564" s="85"/>
      <c r="F1564" s="84"/>
    </row>
    <row r="1565" spans="3:6" ht="12.75">
      <c r="C1565" s="85"/>
      <c r="F1565" s="84"/>
    </row>
    <row r="1566" spans="3:6" ht="12.75">
      <c r="C1566" s="85"/>
      <c r="F1566" s="84"/>
    </row>
    <row r="1567" spans="3:6" ht="12.75">
      <c r="C1567" s="85"/>
      <c r="F1567" s="84"/>
    </row>
    <row r="1568" spans="3:6" ht="12.75">
      <c r="C1568" s="85"/>
      <c r="F1568" s="84"/>
    </row>
    <row r="1569" spans="3:6" ht="12.75">
      <c r="C1569" s="85"/>
      <c r="F1569" s="84"/>
    </row>
    <row r="1570" spans="3:6" ht="12.75">
      <c r="C1570" s="85"/>
      <c r="F1570" s="84"/>
    </row>
    <row r="1571" spans="3:6" ht="12.75">
      <c r="C1571" s="85"/>
      <c r="F1571" s="84"/>
    </row>
    <row r="1572" spans="3:6" ht="12.75">
      <c r="C1572" s="85"/>
      <c r="F1572" s="84"/>
    </row>
    <row r="1573" spans="3:6" ht="12.75">
      <c r="C1573" s="85"/>
      <c r="F1573" s="84"/>
    </row>
    <row r="1574" spans="3:6" ht="12.75">
      <c r="C1574" s="85"/>
      <c r="F1574" s="84"/>
    </row>
    <row r="1575" spans="3:6" ht="12.75">
      <c r="C1575" s="85"/>
      <c r="F1575" s="84"/>
    </row>
    <row r="1576" spans="3:6" ht="12.75">
      <c r="C1576" s="85"/>
      <c r="F1576" s="84"/>
    </row>
    <row r="1577" spans="3:6" ht="12.75">
      <c r="C1577" s="85"/>
      <c r="F1577" s="84"/>
    </row>
    <row r="1578" spans="3:6" ht="12.75">
      <c r="C1578" s="85"/>
      <c r="F1578" s="84"/>
    </row>
    <row r="1579" spans="3:6" ht="12.75">
      <c r="C1579" s="85"/>
      <c r="F1579" s="84"/>
    </row>
    <row r="1580" spans="3:6" ht="12.75">
      <c r="C1580" s="85"/>
      <c r="F1580" s="84"/>
    </row>
    <row r="1581" spans="3:6" ht="12.75">
      <c r="C1581" s="85"/>
      <c r="F1581" s="84"/>
    </row>
    <row r="1582" spans="3:6" ht="12.75">
      <c r="C1582" s="85"/>
      <c r="F1582" s="84"/>
    </row>
    <row r="1583" spans="3:6" ht="12.75">
      <c r="C1583" s="85"/>
      <c r="F1583" s="84"/>
    </row>
    <row r="1584" spans="3:6" ht="12.75">
      <c r="C1584" s="85"/>
      <c r="F1584" s="84"/>
    </row>
    <row r="1585" spans="3:6" ht="12.75">
      <c r="C1585" s="85"/>
      <c r="F1585" s="84"/>
    </row>
    <row r="1586" spans="3:6" ht="12.75">
      <c r="C1586" s="85"/>
      <c r="F1586" s="84"/>
    </row>
    <row r="1587" spans="3:6" ht="12.75">
      <c r="C1587" s="85"/>
      <c r="F1587" s="84"/>
    </row>
    <row r="1588" spans="3:6" ht="12.75">
      <c r="C1588" s="85"/>
      <c r="F1588" s="84"/>
    </row>
    <row r="1589" spans="3:6" ht="12.75">
      <c r="C1589" s="85"/>
      <c r="F1589" s="84"/>
    </row>
    <row r="1590" spans="3:6" ht="12.75">
      <c r="C1590" s="85"/>
      <c r="F1590" s="84"/>
    </row>
    <row r="1591" spans="3:6" ht="12.75">
      <c r="C1591" s="85"/>
      <c r="F1591" s="84"/>
    </row>
    <row r="1592" spans="3:6" ht="12.75">
      <c r="C1592" s="85"/>
      <c r="F1592" s="84"/>
    </row>
    <row r="1593" spans="3:6" ht="12.75">
      <c r="C1593" s="85"/>
      <c r="F1593" s="84"/>
    </row>
    <row r="1594" spans="3:6" ht="12.75">
      <c r="C1594" s="85"/>
      <c r="F1594" s="84"/>
    </row>
    <row r="1595" spans="3:6" ht="12.75">
      <c r="C1595" s="85"/>
      <c r="F1595" s="84"/>
    </row>
    <row r="1596" spans="3:6" ht="12.75">
      <c r="C1596" s="85"/>
      <c r="F1596" s="84"/>
    </row>
    <row r="1597" spans="3:6" ht="12.75">
      <c r="C1597" s="85"/>
      <c r="F1597" s="84"/>
    </row>
    <row r="1598" spans="3:6" ht="12.75">
      <c r="C1598" s="85"/>
      <c r="F1598" s="84"/>
    </row>
    <row r="1599" spans="3:6" ht="12.75">
      <c r="C1599" s="85"/>
      <c r="F1599" s="84"/>
    </row>
    <row r="1600" spans="3:6" ht="12.75">
      <c r="C1600" s="85"/>
      <c r="F1600" s="84"/>
    </row>
    <row r="1601" spans="3:6" ht="12.75">
      <c r="C1601" s="85"/>
      <c r="F1601" s="84"/>
    </row>
    <row r="1602" spans="3:6" ht="12.75">
      <c r="C1602" s="85"/>
      <c r="F1602" s="84"/>
    </row>
    <row r="1603" spans="3:6" ht="12.75">
      <c r="C1603" s="85"/>
      <c r="F1603" s="84"/>
    </row>
    <row r="1604" spans="3:6" ht="12.75">
      <c r="C1604" s="85"/>
      <c r="F1604" s="84"/>
    </row>
    <row r="1605" spans="3:6" ht="12.75">
      <c r="C1605" s="85"/>
      <c r="F1605" s="84"/>
    </row>
    <row r="1606" spans="3:6" ht="12.75">
      <c r="C1606" s="85"/>
      <c r="F1606" s="84"/>
    </row>
    <row r="1607" spans="3:6" ht="12.75">
      <c r="C1607" s="85"/>
      <c r="F1607" s="84"/>
    </row>
    <row r="1608" spans="3:6" ht="12.75">
      <c r="C1608" s="85"/>
      <c r="F1608" s="84"/>
    </row>
    <row r="1609" spans="3:6" ht="12.75">
      <c r="C1609" s="85"/>
      <c r="F1609" s="84"/>
    </row>
    <row r="1610" spans="3:6" ht="12.75">
      <c r="C1610" s="85"/>
      <c r="F1610" s="84"/>
    </row>
    <row r="1611" spans="3:6" ht="12.75">
      <c r="C1611" s="85"/>
      <c r="F1611" s="84"/>
    </row>
    <row r="1612" spans="3:6" ht="12.75">
      <c r="C1612" s="85"/>
      <c r="F1612" s="84"/>
    </row>
    <row r="1613" spans="3:6" ht="12.75">
      <c r="C1613" s="85"/>
      <c r="F1613" s="84"/>
    </row>
    <row r="1614" spans="3:6" ht="12.75">
      <c r="C1614" s="85"/>
      <c r="F1614" s="84"/>
    </row>
    <row r="1615" spans="3:6" ht="12.75">
      <c r="C1615" s="85"/>
      <c r="F1615" s="84"/>
    </row>
    <row r="1616" spans="3:6" ht="12.75">
      <c r="C1616" s="85"/>
      <c r="F1616" s="84"/>
    </row>
    <row r="1617" spans="3:6" ht="12.75">
      <c r="C1617" s="85"/>
      <c r="F1617" s="84"/>
    </row>
    <row r="1618" spans="3:6" ht="12.75">
      <c r="C1618" s="85"/>
      <c r="F1618" s="84"/>
    </row>
    <row r="1619" spans="3:6" ht="12.75">
      <c r="C1619" s="85"/>
      <c r="F1619" s="84"/>
    </row>
    <row r="1620" spans="3:6" ht="12.75">
      <c r="C1620" s="85"/>
      <c r="F1620" s="84"/>
    </row>
    <row r="1621" spans="3:6" ht="12.75">
      <c r="C1621" s="85"/>
      <c r="F1621" s="84"/>
    </row>
    <row r="1622" spans="3:6" ht="12.75">
      <c r="C1622" s="85"/>
      <c r="F1622" s="84"/>
    </row>
    <row r="1623" spans="3:6" ht="12.75">
      <c r="C1623" s="85"/>
      <c r="F1623" s="84"/>
    </row>
    <row r="1624" spans="3:6" ht="12.75">
      <c r="C1624" s="85"/>
      <c r="F1624" s="84"/>
    </row>
    <row r="1625" spans="3:6" ht="12.75">
      <c r="C1625" s="85"/>
      <c r="F1625" s="84"/>
    </row>
    <row r="1626" spans="3:6" ht="12.75">
      <c r="C1626" s="85"/>
      <c r="F1626" s="84"/>
    </row>
    <row r="1627" spans="3:6" ht="12.75">
      <c r="C1627" s="85"/>
      <c r="F1627" s="84"/>
    </row>
    <row r="1628" spans="3:6" ht="12.75">
      <c r="C1628" s="85"/>
      <c r="F1628" s="84"/>
    </row>
    <row r="1629" spans="3:6" ht="12.75">
      <c r="C1629" s="85"/>
      <c r="F1629" s="84"/>
    </row>
    <row r="1630" spans="3:6" ht="12.75">
      <c r="C1630" s="85"/>
      <c r="F1630" s="84"/>
    </row>
    <row r="1631" spans="3:6" ht="12.75">
      <c r="C1631" s="85"/>
      <c r="F1631" s="84"/>
    </row>
    <row r="1632" spans="3:6" ht="12.75">
      <c r="C1632" s="85"/>
      <c r="F1632" s="84"/>
    </row>
    <row r="1633" spans="3:6" ht="12.75">
      <c r="C1633" s="85"/>
      <c r="F1633" s="84"/>
    </row>
    <row r="1634" spans="3:6" ht="12.75">
      <c r="C1634" s="85"/>
      <c r="F1634" s="84"/>
    </row>
    <row r="1635" spans="3:6" ht="12.75">
      <c r="C1635" s="85"/>
      <c r="F1635" s="84"/>
    </row>
    <row r="1636" spans="3:6" ht="12.75">
      <c r="C1636" s="85"/>
      <c r="F1636" s="84"/>
    </row>
    <row r="1637" spans="3:6" ht="12.75">
      <c r="C1637" s="85"/>
      <c r="F1637" s="84"/>
    </row>
    <row r="1638" spans="3:6" ht="12.75">
      <c r="C1638" s="85"/>
      <c r="F1638" s="84"/>
    </row>
    <row r="1639" spans="3:6" ht="12.75">
      <c r="C1639" s="85"/>
      <c r="F1639" s="84"/>
    </row>
    <row r="1640" spans="3:6" ht="12.75">
      <c r="C1640" s="85"/>
      <c r="F1640" s="84"/>
    </row>
    <row r="1641" spans="3:6" ht="12.75">
      <c r="C1641" s="85"/>
      <c r="F1641" s="84"/>
    </row>
    <row r="1642" spans="3:6" ht="12.75">
      <c r="C1642" s="85"/>
      <c r="F1642" s="84"/>
    </row>
    <row r="1643" spans="3:6" ht="12.75">
      <c r="C1643" s="85"/>
      <c r="F1643" s="84"/>
    </row>
    <row r="1644" spans="3:6" ht="12.75">
      <c r="C1644" s="85"/>
      <c r="F1644" s="84"/>
    </row>
    <row r="1645" spans="3:6" ht="12.75">
      <c r="C1645" s="85"/>
      <c r="F1645" s="84"/>
    </row>
    <row r="1646" spans="3:6" ht="12.75">
      <c r="C1646" s="85"/>
      <c r="F1646" s="84"/>
    </row>
    <row r="1647" spans="3:6" ht="12.75">
      <c r="C1647" s="85"/>
      <c r="F1647" s="84"/>
    </row>
    <row r="1648" spans="3:6" ht="12.75">
      <c r="C1648" s="85"/>
      <c r="F1648" s="84"/>
    </row>
    <row r="1649" spans="3:6" ht="12.75">
      <c r="C1649" s="85"/>
      <c r="F1649" s="84"/>
    </row>
    <row r="1650" spans="3:6" ht="12.75">
      <c r="C1650" s="85"/>
      <c r="F1650" s="84"/>
    </row>
    <row r="1651" spans="3:6" ht="12.75">
      <c r="C1651" s="85"/>
      <c r="F1651" s="84"/>
    </row>
    <row r="1652" spans="3:6" ht="12.75">
      <c r="C1652" s="85"/>
      <c r="F1652" s="84"/>
    </row>
    <row r="1653" spans="3:6" ht="12.75">
      <c r="C1653" s="85"/>
      <c r="F1653" s="84"/>
    </row>
    <row r="1654" spans="3:6" ht="12.75">
      <c r="C1654" s="85"/>
      <c r="F1654" s="84"/>
    </row>
    <row r="1655" spans="3:6" ht="12.75">
      <c r="C1655" s="85"/>
      <c r="F1655" s="84"/>
    </row>
    <row r="1656" spans="3:6" ht="12.75">
      <c r="C1656" s="85"/>
      <c r="F1656" s="84"/>
    </row>
    <row r="1657" spans="3:6" ht="12.75">
      <c r="C1657" s="85"/>
      <c r="F1657" s="84"/>
    </row>
    <row r="1658" spans="3:6" ht="12.75">
      <c r="C1658" s="85"/>
      <c r="F1658" s="84"/>
    </row>
    <row r="1659" spans="3:6" ht="12.75">
      <c r="C1659" s="85"/>
      <c r="F1659" s="84"/>
    </row>
    <row r="1660" spans="3:6" ht="12.75">
      <c r="C1660" s="85"/>
      <c r="F1660" s="84"/>
    </row>
    <row r="1661" spans="3:6" ht="12.75">
      <c r="C1661" s="85"/>
      <c r="F1661" s="84"/>
    </row>
    <row r="1662" spans="3:6" ht="12.75">
      <c r="C1662" s="85"/>
      <c r="F1662" s="84"/>
    </row>
    <row r="1663" spans="3:6" ht="12.75">
      <c r="C1663" s="85"/>
      <c r="F1663" s="84"/>
    </row>
    <row r="1664" spans="3:6" ht="12.75">
      <c r="C1664" s="85"/>
      <c r="F1664" s="84"/>
    </row>
    <row r="1665" spans="3:6" ht="12.75">
      <c r="C1665" s="85"/>
      <c r="F1665" s="84"/>
    </row>
    <row r="1666" spans="3:6" ht="12.75">
      <c r="C1666" s="85"/>
      <c r="F1666" s="84"/>
    </row>
    <row r="1667" spans="3:6" ht="12.75">
      <c r="C1667" s="85"/>
      <c r="F1667" s="84"/>
    </row>
    <row r="1668" spans="3:6" ht="12.75">
      <c r="C1668" s="85"/>
      <c r="F1668" s="84"/>
    </row>
    <row r="1669" spans="3:6" ht="12.75">
      <c r="C1669" s="85"/>
      <c r="F1669" s="84"/>
    </row>
    <row r="1670" spans="3:6" ht="12.75">
      <c r="C1670" s="85"/>
      <c r="F1670" s="84"/>
    </row>
    <row r="1671" spans="3:6" ht="12.75">
      <c r="C1671" s="85"/>
      <c r="F1671" s="84"/>
    </row>
    <row r="1672" spans="3:6" ht="12.75">
      <c r="C1672" s="85"/>
      <c r="F1672" s="84"/>
    </row>
    <row r="1673" spans="3:6" ht="12.75">
      <c r="C1673" s="85"/>
      <c r="F1673" s="84"/>
    </row>
    <row r="1674" spans="3:6" ht="12.75">
      <c r="C1674" s="85"/>
      <c r="F1674" s="84"/>
    </row>
    <row r="1675" spans="3:6" ht="12.75">
      <c r="C1675" s="85"/>
      <c r="F1675" s="84"/>
    </row>
    <row r="1676" spans="3:6" ht="12.75">
      <c r="C1676" s="85"/>
      <c r="F1676" s="84"/>
    </row>
    <row r="1677" spans="3:6" ht="12.75">
      <c r="C1677" s="85"/>
      <c r="F1677" s="84"/>
    </row>
    <row r="1678" spans="3:6" ht="12.75">
      <c r="C1678" s="85"/>
      <c r="F1678" s="84"/>
    </row>
    <row r="1679" spans="3:6" ht="12.75">
      <c r="C1679" s="85"/>
      <c r="F1679" s="84"/>
    </row>
    <row r="1680" spans="3:6" ht="12.75">
      <c r="C1680" s="85"/>
      <c r="F1680" s="84"/>
    </row>
    <row r="1681" spans="3:6" ht="12.75">
      <c r="C1681" s="85"/>
      <c r="F1681" s="84"/>
    </row>
    <row r="1682" spans="3:6" ht="12.75">
      <c r="C1682" s="85"/>
      <c r="F1682" s="84"/>
    </row>
    <row r="1683" spans="3:6" ht="12.75">
      <c r="C1683" s="85"/>
      <c r="F1683" s="84"/>
    </row>
    <row r="1684" spans="3:6" ht="12.75">
      <c r="C1684" s="85"/>
      <c r="F1684" s="84"/>
    </row>
    <row r="1685" spans="3:6" ht="12.75">
      <c r="C1685" s="85"/>
      <c r="F1685" s="84"/>
    </row>
    <row r="1686" spans="3:6" ht="12.75">
      <c r="C1686" s="85"/>
      <c r="F1686" s="84"/>
    </row>
    <row r="1687" spans="3:6" ht="12.75">
      <c r="C1687" s="85"/>
      <c r="F1687" s="84"/>
    </row>
    <row r="1688" spans="3:6" ht="12.75">
      <c r="C1688" s="85"/>
      <c r="F1688" s="84"/>
    </row>
    <row r="1689" spans="3:6" ht="12.75">
      <c r="C1689" s="85"/>
      <c r="F1689" s="84"/>
    </row>
    <row r="1690" spans="3:6" ht="12.75">
      <c r="C1690" s="85"/>
      <c r="F1690" s="84"/>
    </row>
    <row r="1691" spans="3:6" ht="12.75">
      <c r="C1691" s="85"/>
      <c r="F1691" s="84"/>
    </row>
    <row r="1692" spans="3:6" ht="12.75">
      <c r="C1692" s="85"/>
      <c r="F1692" s="84"/>
    </row>
    <row r="1693" spans="3:6" ht="12.75">
      <c r="C1693" s="85"/>
      <c r="F1693" s="84"/>
    </row>
    <row r="1694" spans="3:6" ht="12.75">
      <c r="C1694" s="85"/>
      <c r="F1694" s="84"/>
    </row>
    <row r="1695" spans="3:6" ht="12.75">
      <c r="C1695" s="85"/>
      <c r="F1695" s="84"/>
    </row>
    <row r="1696" spans="3:6" ht="12.75">
      <c r="C1696" s="85"/>
      <c r="F1696" s="84"/>
    </row>
    <row r="1697" spans="3:6" ht="12.75">
      <c r="C1697" s="85"/>
      <c r="F1697" s="84"/>
    </row>
    <row r="1698" spans="3:6" ht="12.75">
      <c r="C1698" s="85"/>
      <c r="F1698" s="84"/>
    </row>
    <row r="1699" spans="3:6" ht="12.75">
      <c r="C1699" s="85"/>
      <c r="F1699" s="84"/>
    </row>
    <row r="1700" spans="3:6" ht="12.75">
      <c r="C1700" s="85"/>
      <c r="F1700" s="84"/>
    </row>
    <row r="1701" spans="3:6" ht="12.75">
      <c r="C1701" s="85"/>
      <c r="F1701" s="84"/>
    </row>
    <row r="1702" spans="3:6" ht="12.75">
      <c r="C1702" s="85"/>
      <c r="F1702" s="84"/>
    </row>
    <row r="1703" spans="3:6" ht="12.75">
      <c r="C1703" s="85"/>
      <c r="F1703" s="84"/>
    </row>
    <row r="1704" spans="3:6" ht="12.75">
      <c r="C1704" s="85"/>
      <c r="F1704" s="84"/>
    </row>
    <row r="1705" spans="3:6" ht="12.75">
      <c r="C1705" s="85"/>
      <c r="F1705" s="84"/>
    </row>
    <row r="1706" spans="3:6" ht="12.75">
      <c r="C1706" s="85"/>
      <c r="F1706" s="84"/>
    </row>
    <row r="1707" spans="3:6" ht="12.75">
      <c r="C1707" s="85"/>
      <c r="F1707" s="84"/>
    </row>
    <row r="1708" spans="3:6" ht="12.75">
      <c r="C1708" s="85"/>
      <c r="F1708" s="84"/>
    </row>
    <row r="1709" spans="3:6" ht="12.75">
      <c r="C1709" s="85"/>
      <c r="F1709" s="84"/>
    </row>
    <row r="1710" spans="3:6" ht="12.75">
      <c r="C1710" s="85"/>
      <c r="F1710" s="84"/>
    </row>
    <row r="1711" spans="3:6" ht="12.75">
      <c r="C1711" s="85"/>
      <c r="F1711" s="84"/>
    </row>
    <row r="1712" spans="3:6" ht="12.75">
      <c r="C1712" s="85"/>
      <c r="F1712" s="84"/>
    </row>
    <row r="1713" spans="3:6" ht="12.75">
      <c r="C1713" s="85"/>
      <c r="F1713" s="84"/>
    </row>
    <row r="1714" spans="3:6" ht="12.75">
      <c r="C1714" s="85"/>
      <c r="F1714" s="84"/>
    </row>
    <row r="1715" spans="3:6" ht="12.75">
      <c r="C1715" s="85"/>
      <c r="F1715" s="84"/>
    </row>
    <row r="1716" spans="3:6" ht="12.75">
      <c r="C1716" s="85"/>
      <c r="F1716" s="84"/>
    </row>
    <row r="1717" spans="3:6" ht="12.75">
      <c r="C1717" s="85"/>
      <c r="F1717" s="84"/>
    </row>
    <row r="1718" spans="3:6" ht="12.75">
      <c r="C1718" s="85"/>
      <c r="F1718" s="84"/>
    </row>
    <row r="1719" spans="3:6" ht="12.75">
      <c r="C1719" s="85"/>
      <c r="F1719" s="84"/>
    </row>
    <row r="1720" spans="3:6" ht="12.75">
      <c r="C1720" s="85"/>
      <c r="F1720" s="84"/>
    </row>
    <row r="1721" spans="3:6" ht="12.75">
      <c r="C1721" s="85"/>
      <c r="F1721" s="84"/>
    </row>
    <row r="1722" spans="3:6" ht="12.75">
      <c r="C1722" s="85"/>
      <c r="F1722" s="84"/>
    </row>
    <row r="1723" spans="3:6" ht="12.75">
      <c r="C1723" s="85"/>
      <c r="F1723" s="84"/>
    </row>
    <row r="1724" spans="3:6" ht="12.75">
      <c r="C1724" s="85"/>
      <c r="F1724" s="84"/>
    </row>
    <row r="1725" spans="3:6" ht="12.75">
      <c r="C1725" s="85"/>
      <c r="F1725" s="84"/>
    </row>
    <row r="1726" spans="3:6" ht="12.75">
      <c r="C1726" s="85"/>
      <c r="F1726" s="84"/>
    </row>
    <row r="1727" spans="3:6" ht="12.75">
      <c r="C1727" s="85"/>
      <c r="F1727" s="84"/>
    </row>
    <row r="1728" spans="3:6" ht="12.75">
      <c r="C1728" s="85"/>
      <c r="F1728" s="84"/>
    </row>
    <row r="1729" spans="3:6" ht="12.75">
      <c r="C1729" s="85"/>
      <c r="F1729" s="84"/>
    </row>
    <row r="1730" spans="3:6" ht="12.75">
      <c r="C1730" s="85"/>
      <c r="F1730" s="84"/>
    </row>
    <row r="1731" spans="3:6" ht="12.75">
      <c r="C1731" s="85"/>
      <c r="F1731" s="84"/>
    </row>
    <row r="1732" spans="3:6" ht="12.75">
      <c r="C1732" s="85"/>
      <c r="F1732" s="84"/>
    </row>
    <row r="1733" spans="3:6" ht="12.75">
      <c r="C1733" s="85"/>
      <c r="F1733" s="84"/>
    </row>
    <row r="1734" spans="3:6" ht="12.75">
      <c r="C1734" s="85"/>
      <c r="F1734" s="84"/>
    </row>
    <row r="1735" spans="3:6" ht="12.75">
      <c r="C1735" s="85"/>
      <c r="F1735" s="84"/>
    </row>
    <row r="1736" spans="3:6" ht="12.75">
      <c r="C1736" s="85"/>
      <c r="F1736" s="84"/>
    </row>
    <row r="1737" spans="3:6" ht="12.75">
      <c r="C1737" s="85"/>
      <c r="F1737" s="84"/>
    </row>
    <row r="1738" spans="3:6" ht="12.75">
      <c r="C1738" s="85"/>
      <c r="F1738" s="84"/>
    </row>
    <row r="1739" spans="3:6" ht="12.75">
      <c r="C1739" s="85"/>
      <c r="F1739" s="84"/>
    </row>
    <row r="1740" spans="3:6" ht="12.75">
      <c r="C1740" s="85"/>
      <c r="F1740" s="84"/>
    </row>
    <row r="1741" spans="3:6" ht="12.75">
      <c r="C1741" s="85"/>
      <c r="F1741" s="84"/>
    </row>
    <row r="1742" spans="3:6" ht="12.75">
      <c r="C1742" s="85"/>
      <c r="F1742" s="84"/>
    </row>
    <row r="1743" spans="3:6" ht="12.75">
      <c r="C1743" s="85"/>
      <c r="F1743" s="84"/>
    </row>
    <row r="1744" spans="3:6" ht="12.75">
      <c r="C1744" s="85"/>
      <c r="F1744" s="84"/>
    </row>
    <row r="1745" spans="3:6" ht="12.75">
      <c r="C1745" s="85"/>
      <c r="F1745" s="84"/>
    </row>
    <row r="1746" spans="3:6" ht="12.75">
      <c r="C1746" s="85"/>
      <c r="F1746" s="84"/>
    </row>
    <row r="1747" spans="3:6" ht="12.75">
      <c r="C1747" s="85"/>
      <c r="F1747" s="84"/>
    </row>
    <row r="1748" spans="3:6" ht="12.75">
      <c r="C1748" s="85"/>
      <c r="F1748" s="84"/>
    </row>
    <row r="1749" spans="3:6" ht="12.75">
      <c r="C1749" s="85"/>
      <c r="F1749" s="84"/>
    </row>
    <row r="1750" spans="3:6" ht="12.75">
      <c r="C1750" s="85"/>
      <c r="F1750" s="84"/>
    </row>
    <row r="1751" spans="3:6" ht="12.75">
      <c r="C1751" s="85"/>
      <c r="F1751" s="84"/>
    </row>
    <row r="1752" spans="3:6" ht="12.75">
      <c r="C1752" s="85"/>
      <c r="F1752" s="84"/>
    </row>
    <row r="1753" spans="3:6" ht="12.75">
      <c r="C1753" s="85"/>
      <c r="F1753" s="84"/>
    </row>
    <row r="1754" spans="3:6" ht="12.75">
      <c r="C1754" s="85"/>
      <c r="F1754" s="84"/>
    </row>
    <row r="1755" spans="3:6" ht="12.75">
      <c r="C1755" s="85"/>
      <c r="F1755" s="84"/>
    </row>
    <row r="1756" spans="3:6" ht="12.75">
      <c r="C1756" s="85"/>
      <c r="F1756" s="84"/>
    </row>
    <row r="1757" spans="3:6" ht="12.75">
      <c r="C1757" s="85"/>
      <c r="F1757" s="84"/>
    </row>
    <row r="1758" spans="3:6" ht="12.75">
      <c r="C1758" s="85"/>
      <c r="F1758" s="84"/>
    </row>
    <row r="1759" spans="3:6" ht="12.75">
      <c r="C1759" s="85"/>
      <c r="F1759" s="84"/>
    </row>
    <row r="1760" spans="3:6" ht="12.75">
      <c r="C1760" s="85"/>
      <c r="F1760" s="84"/>
    </row>
    <row r="1761" spans="3:6" ht="12.75">
      <c r="C1761" s="85"/>
      <c r="F1761" s="84"/>
    </row>
    <row r="1762" spans="3:6" ht="12.75">
      <c r="C1762" s="85"/>
      <c r="F1762" s="84"/>
    </row>
    <row r="1763" spans="3:6" ht="12.75">
      <c r="C1763" s="85"/>
      <c r="F1763" s="84"/>
    </row>
    <row r="1764" spans="3:6" ht="12.75">
      <c r="C1764" s="85"/>
      <c r="F1764" s="84"/>
    </row>
    <row r="1765" spans="3:6" ht="12.75">
      <c r="C1765" s="85"/>
      <c r="F1765" s="84"/>
    </row>
    <row r="1766" spans="3:6" ht="12.75">
      <c r="C1766" s="85"/>
      <c r="F1766" s="84"/>
    </row>
    <row r="1767" spans="3:6" ht="12.75">
      <c r="C1767" s="85"/>
      <c r="F1767" s="84"/>
    </row>
    <row r="1768" spans="3:6" ht="12.75">
      <c r="C1768" s="85"/>
      <c r="F1768" s="84"/>
    </row>
    <row r="1769" spans="3:6" ht="12.75">
      <c r="C1769" s="85"/>
      <c r="F1769" s="84"/>
    </row>
    <row r="1770" spans="3:6" ht="12.75">
      <c r="C1770" s="85"/>
      <c r="F1770" s="84"/>
    </row>
    <row r="1771" spans="3:6" ht="12.75">
      <c r="C1771" s="85"/>
      <c r="F1771" s="84"/>
    </row>
    <row r="1772" spans="3:6" ht="12.75">
      <c r="C1772" s="85"/>
      <c r="F1772" s="84"/>
    </row>
    <row r="1773" spans="3:6" ht="12.75">
      <c r="C1773" s="85"/>
      <c r="F1773" s="84"/>
    </row>
    <row r="1774" spans="3:6" ht="12.75">
      <c r="C1774" s="85"/>
      <c r="F1774" s="84"/>
    </row>
    <row r="1775" spans="3:6" ht="12.75">
      <c r="C1775" s="85"/>
      <c r="F1775" s="84"/>
    </row>
    <row r="1776" spans="3:6" ht="12.75">
      <c r="C1776" s="85"/>
      <c r="F1776" s="84"/>
    </row>
    <row r="1777" spans="3:6" ht="12.75">
      <c r="C1777" s="85"/>
      <c r="F1777" s="84"/>
    </row>
    <row r="1778" spans="3:6" ht="12.75">
      <c r="C1778" s="85"/>
      <c r="F1778" s="84"/>
    </row>
    <row r="1779" spans="3:6" ht="12.75">
      <c r="C1779" s="85"/>
      <c r="F1779" s="84"/>
    </row>
    <row r="1780" spans="3:6" ht="12.75">
      <c r="C1780" s="85"/>
      <c r="F1780" s="84"/>
    </row>
    <row r="1781" spans="3:6" ht="12.75">
      <c r="C1781" s="85"/>
      <c r="F1781" s="84"/>
    </row>
    <row r="1782" spans="3:6" ht="12.75">
      <c r="C1782" s="85"/>
      <c r="F1782" s="84"/>
    </row>
    <row r="1783" spans="3:6" ht="12.75">
      <c r="C1783" s="85"/>
      <c r="F1783" s="84"/>
    </row>
    <row r="1784" spans="3:6" ht="12.75">
      <c r="C1784" s="85"/>
      <c r="F1784" s="84"/>
    </row>
    <row r="1785" spans="3:6" ht="12.75">
      <c r="C1785" s="85"/>
      <c r="F1785" s="84"/>
    </row>
    <row r="1786" spans="3:6" ht="12.75">
      <c r="C1786" s="85"/>
      <c r="F1786" s="84"/>
    </row>
    <row r="1787" spans="3:6" ht="12.75">
      <c r="C1787" s="85"/>
      <c r="F1787" s="84"/>
    </row>
    <row r="1788" spans="3:6" ht="12.75">
      <c r="C1788" s="85"/>
      <c r="F1788" s="84"/>
    </row>
    <row r="1789" spans="3:6" ht="12.75">
      <c r="C1789" s="85"/>
      <c r="F1789" s="84"/>
    </row>
    <row r="1790" spans="3:6" ht="12.75">
      <c r="C1790" s="85"/>
      <c r="F1790" s="84"/>
    </row>
    <row r="1791" spans="3:6" ht="12.75">
      <c r="C1791" s="85"/>
      <c r="F1791" s="84"/>
    </row>
    <row r="1792" spans="3:6" ht="12.75">
      <c r="C1792" s="85"/>
      <c r="F1792" s="84"/>
    </row>
    <row r="1793" spans="3:6" ht="12.75">
      <c r="C1793" s="85"/>
      <c r="F1793" s="84"/>
    </row>
    <row r="1794" spans="3:6" ht="12.75">
      <c r="C1794" s="85"/>
      <c r="F1794" s="84"/>
    </row>
    <row r="1795" spans="3:6" ht="12.75">
      <c r="C1795" s="85"/>
      <c r="F1795" s="84"/>
    </row>
    <row r="1796" spans="3:6" ht="12.75">
      <c r="C1796" s="85"/>
      <c r="F1796" s="84"/>
    </row>
    <row r="1797" spans="3:6" ht="12.75">
      <c r="C1797" s="85"/>
      <c r="F1797" s="84"/>
    </row>
    <row r="1798" spans="3:6" ht="12.75">
      <c r="C1798" s="85"/>
      <c r="F1798" s="84"/>
    </row>
    <row r="1799" spans="3:6" ht="12.75">
      <c r="C1799" s="85"/>
      <c r="F1799" s="84"/>
    </row>
    <row r="1800" spans="3:6" ht="12.75">
      <c r="C1800" s="85"/>
      <c r="F1800" s="84"/>
    </row>
    <row r="1801" spans="3:6" ht="12.75">
      <c r="C1801" s="85"/>
      <c r="F1801" s="84"/>
    </row>
    <row r="1802" spans="3:6" ht="12.75">
      <c r="C1802" s="85"/>
      <c r="F1802" s="84"/>
    </row>
    <row r="1803" spans="3:6" ht="12.75">
      <c r="C1803" s="85"/>
      <c r="F1803" s="84"/>
    </row>
    <row r="1804" spans="3:6" ht="12.75">
      <c r="C1804" s="85"/>
      <c r="F1804" s="84"/>
    </row>
    <row r="1805" spans="3:6" ht="12.75">
      <c r="C1805" s="85"/>
      <c r="F1805" s="84"/>
    </row>
    <row r="1806" spans="3:6" ht="12.75">
      <c r="C1806" s="85"/>
      <c r="F1806" s="84"/>
    </row>
    <row r="1807" spans="3:6" ht="12.75">
      <c r="C1807" s="85"/>
      <c r="F1807" s="84"/>
    </row>
    <row r="1808" spans="3:6" ht="12.75">
      <c r="C1808" s="85"/>
      <c r="F1808" s="84"/>
    </row>
    <row r="1809" spans="3:6" ht="12.75">
      <c r="C1809" s="85"/>
      <c r="F1809" s="84"/>
    </row>
    <row r="1810" spans="3:6" ht="12.75">
      <c r="C1810" s="85"/>
      <c r="F1810" s="84"/>
    </row>
    <row r="1811" spans="3:6" ht="12.75">
      <c r="C1811" s="85"/>
      <c r="F1811" s="84"/>
    </row>
    <row r="1812" spans="3:6" ht="12.75">
      <c r="C1812" s="85"/>
      <c r="F1812" s="84"/>
    </row>
    <row r="1813" spans="3:6" ht="12.75">
      <c r="C1813" s="85"/>
      <c r="F1813" s="84"/>
    </row>
    <row r="1814" spans="3:6" ht="12.75">
      <c r="C1814" s="85"/>
      <c r="F1814" s="84"/>
    </row>
    <row r="1815" spans="3:6" ht="12.75">
      <c r="C1815" s="85"/>
      <c r="F1815" s="84"/>
    </row>
    <row r="1816" spans="3:6" ht="12.75">
      <c r="C1816" s="85"/>
      <c r="F1816" s="84"/>
    </row>
    <row r="1817" spans="3:6" ht="12.75">
      <c r="C1817" s="85"/>
      <c r="F1817" s="84"/>
    </row>
    <row r="1818" spans="3:6" ht="12.75">
      <c r="C1818" s="85"/>
      <c r="F1818" s="84"/>
    </row>
    <row r="1819" spans="3:6" ht="12.75">
      <c r="C1819" s="85"/>
      <c r="F1819" s="84"/>
    </row>
    <row r="1820" spans="3:6" ht="12.75">
      <c r="C1820" s="85"/>
      <c r="F1820" s="84"/>
    </row>
    <row r="1821" spans="3:6" ht="12.75">
      <c r="C1821" s="85"/>
      <c r="F1821" s="84"/>
    </row>
    <row r="1822" spans="3:6" ht="12.75">
      <c r="C1822" s="85"/>
      <c r="F1822" s="84"/>
    </row>
    <row r="1823" spans="3:6" ht="12.75">
      <c r="C1823" s="85"/>
      <c r="F1823" s="84"/>
    </row>
    <row r="1824" spans="3:6" ht="12.75">
      <c r="C1824" s="85"/>
      <c r="F1824" s="84"/>
    </row>
    <row r="1825" spans="3:6" ht="12.75">
      <c r="C1825" s="85"/>
      <c r="F1825" s="84"/>
    </row>
    <row r="1826" spans="3:6" ht="12.75">
      <c r="C1826" s="85"/>
      <c r="F1826" s="84"/>
    </row>
    <row r="1827" spans="3:6" ht="12.75">
      <c r="C1827" s="85"/>
      <c r="F1827" s="84"/>
    </row>
    <row r="1828" spans="3:6" ht="12.75">
      <c r="C1828" s="85"/>
      <c r="F1828" s="84"/>
    </row>
    <row r="1829" spans="3:6" ht="12.75">
      <c r="C1829" s="85"/>
      <c r="F1829" s="84"/>
    </row>
    <row r="1830" spans="3:6" ht="12.75">
      <c r="C1830" s="85"/>
      <c r="F1830" s="84"/>
    </row>
    <row r="1831" spans="3:6" ht="12.75">
      <c r="C1831" s="85"/>
      <c r="F1831" s="84"/>
    </row>
    <row r="1832" spans="3:6" ht="12.75">
      <c r="C1832" s="85"/>
      <c r="F1832" s="84"/>
    </row>
    <row r="1833" spans="3:6" ht="12.75">
      <c r="C1833" s="85"/>
      <c r="F1833" s="84"/>
    </row>
    <row r="1834" spans="3:6" ht="12.75">
      <c r="C1834" s="85"/>
      <c r="F1834" s="84"/>
    </row>
    <row r="1835" spans="3:6" ht="12.75">
      <c r="C1835" s="85"/>
      <c r="F1835" s="84"/>
    </row>
    <row r="1836" spans="3:6" ht="12.75">
      <c r="C1836" s="85"/>
      <c r="F1836" s="84"/>
    </row>
    <row r="1837" spans="3:6" ht="12.75">
      <c r="C1837" s="85"/>
      <c r="F1837" s="84"/>
    </row>
    <row r="1838" spans="3:6" ht="12.75">
      <c r="C1838" s="85"/>
      <c r="F1838" s="84"/>
    </row>
    <row r="1839" spans="3:6" ht="12.75">
      <c r="C1839" s="85"/>
      <c r="F1839" s="84"/>
    </row>
    <row r="1840" spans="3:6" ht="12.75">
      <c r="C1840" s="85"/>
      <c r="F1840" s="84"/>
    </row>
    <row r="1841" spans="3:6" ht="12.75">
      <c r="C1841" s="85"/>
      <c r="F1841" s="84"/>
    </row>
    <row r="1842" spans="3:6" ht="12.75">
      <c r="C1842" s="85"/>
      <c r="F1842" s="84"/>
    </row>
    <row r="1843" spans="3:6" ht="12.75">
      <c r="C1843" s="85"/>
      <c r="F1843" s="84"/>
    </row>
    <row r="1844" spans="3:6" ht="12.75">
      <c r="C1844" s="85"/>
      <c r="F1844" s="84"/>
    </row>
    <row r="1845" spans="3:6" ht="12.75">
      <c r="C1845" s="85"/>
      <c r="F1845" s="84"/>
    </row>
    <row r="1846" spans="3:6" ht="12.75">
      <c r="C1846" s="85"/>
      <c r="F1846" s="84"/>
    </row>
    <row r="1847" spans="3:6" ht="12.75">
      <c r="C1847" s="85"/>
      <c r="F1847" s="84"/>
    </row>
    <row r="1848" spans="3:6" ht="12.75">
      <c r="C1848" s="85"/>
      <c r="F1848" s="84"/>
    </row>
    <row r="1849" spans="3:6" ht="12.75">
      <c r="C1849" s="85"/>
      <c r="F1849" s="84"/>
    </row>
    <row r="1850" spans="3:6" ht="12.75">
      <c r="C1850" s="85"/>
      <c r="F1850" s="84"/>
    </row>
    <row r="1851" spans="3:6" ht="12.75">
      <c r="C1851" s="85"/>
      <c r="F1851" s="84"/>
    </row>
    <row r="1852" spans="3:6" ht="12.75">
      <c r="C1852" s="85"/>
      <c r="F1852" s="84"/>
    </row>
    <row r="1853" spans="3:6" ht="12.75">
      <c r="C1853" s="85"/>
      <c r="F1853" s="84"/>
    </row>
    <row r="1854" spans="3:6" ht="12.75">
      <c r="C1854" s="85"/>
      <c r="F1854" s="84"/>
    </row>
    <row r="1855" spans="3:6" ht="12.75">
      <c r="C1855" s="85"/>
      <c r="F1855" s="84"/>
    </row>
    <row r="1856" spans="3:6" ht="12.75">
      <c r="C1856" s="85"/>
      <c r="F1856" s="84"/>
    </row>
    <row r="1857" spans="3:6" ht="12.75">
      <c r="C1857" s="85"/>
      <c r="F1857" s="84"/>
    </row>
    <row r="1858" spans="3:6" ht="12.75">
      <c r="C1858" s="85"/>
      <c r="F1858" s="84"/>
    </row>
    <row r="1859" spans="3:6" ht="12.75">
      <c r="C1859" s="85"/>
      <c r="F1859" s="84"/>
    </row>
    <row r="1860" spans="3:6" ht="12.75">
      <c r="C1860" s="85"/>
      <c r="F1860" s="84"/>
    </row>
    <row r="1861" spans="3:6" ht="12.75">
      <c r="C1861" s="85"/>
      <c r="F1861" s="84"/>
    </row>
    <row r="1862" spans="3:6" ht="12.75">
      <c r="C1862" s="85"/>
      <c r="F1862" s="84"/>
    </row>
    <row r="1863" spans="3:6" ht="12.75">
      <c r="C1863" s="85"/>
      <c r="F1863" s="84"/>
    </row>
    <row r="1864" spans="3:6" ht="12.75">
      <c r="C1864" s="85"/>
      <c r="F1864" s="84"/>
    </row>
    <row r="1865" spans="3:6" ht="12.75">
      <c r="C1865" s="85"/>
      <c r="F1865" s="84"/>
    </row>
    <row r="1866" spans="3:6" ht="12.75">
      <c r="C1866" s="85"/>
      <c r="F1866" s="84"/>
    </row>
    <row r="1867" spans="3:6" ht="12.75">
      <c r="C1867" s="85"/>
      <c r="F1867" s="84"/>
    </row>
    <row r="1868" spans="3:6" ht="12.75">
      <c r="C1868" s="85"/>
      <c r="F1868" s="84"/>
    </row>
    <row r="1869" spans="3:6" ht="12.75">
      <c r="C1869" s="85"/>
      <c r="F1869" s="84"/>
    </row>
    <row r="1870" spans="3:6" ht="12.75">
      <c r="C1870" s="85"/>
      <c r="F1870" s="84"/>
    </row>
    <row r="1871" spans="3:6" ht="12.75">
      <c r="C1871" s="85"/>
      <c r="F1871" s="84"/>
    </row>
    <row r="1872" spans="3:6" ht="12.75">
      <c r="C1872" s="85"/>
      <c r="F1872" s="84"/>
    </row>
    <row r="1873" spans="3:6" ht="12.75">
      <c r="C1873" s="85"/>
      <c r="F1873" s="84"/>
    </row>
    <row r="1874" spans="3:6" ht="12.75">
      <c r="C1874" s="85"/>
      <c r="F1874" s="84"/>
    </row>
    <row r="1875" spans="3:6" ht="12.75">
      <c r="C1875" s="85"/>
      <c r="F1875" s="84"/>
    </row>
    <row r="1876" spans="3:6" ht="12.75">
      <c r="C1876" s="85"/>
      <c r="F1876" s="84"/>
    </row>
    <row r="1877" spans="3:6" ht="12.75">
      <c r="C1877" s="85"/>
      <c r="F1877" s="84"/>
    </row>
    <row r="1878" spans="3:6" ht="12.75">
      <c r="C1878" s="85"/>
      <c r="F1878" s="84"/>
    </row>
    <row r="1879" spans="3:6" ht="12.75">
      <c r="C1879" s="85"/>
      <c r="F1879" s="84"/>
    </row>
    <row r="1880" spans="3:6" ht="12.75">
      <c r="C1880" s="85"/>
      <c r="F1880" s="84"/>
    </row>
    <row r="1881" spans="3:6" ht="12.75">
      <c r="C1881" s="85"/>
      <c r="F1881" s="84"/>
    </row>
    <row r="1882" spans="3:6" ht="12.75">
      <c r="C1882" s="85"/>
      <c r="F1882" s="84"/>
    </row>
    <row r="1883" spans="3:6" ht="12.75">
      <c r="C1883" s="85"/>
      <c r="F1883" s="84"/>
    </row>
    <row r="1884" spans="3:6" ht="12.75">
      <c r="C1884" s="85"/>
      <c r="F1884" s="84"/>
    </row>
    <row r="1885" spans="3:6" ht="12.75">
      <c r="C1885" s="85"/>
      <c r="F1885" s="84"/>
    </row>
    <row r="1886" spans="3:6" ht="12.75">
      <c r="C1886" s="85"/>
      <c r="F1886" s="84"/>
    </row>
    <row r="1887" spans="3:6" ht="12.75">
      <c r="C1887" s="85"/>
      <c r="F1887" s="84"/>
    </row>
    <row r="1888" spans="3:6" ht="12.75">
      <c r="C1888" s="85"/>
      <c r="F1888" s="84"/>
    </row>
    <row r="1889" spans="3:6" ht="12.75">
      <c r="C1889" s="85"/>
      <c r="F1889" s="84"/>
    </row>
    <row r="1890" spans="3:6" ht="12.75">
      <c r="C1890" s="85"/>
      <c r="F1890" s="84"/>
    </row>
    <row r="1891" spans="3:6" ht="12.75">
      <c r="C1891" s="85"/>
      <c r="F1891" s="84"/>
    </row>
    <row r="1892" spans="3:6" ht="12.75">
      <c r="C1892" s="85"/>
      <c r="F1892" s="84"/>
    </row>
    <row r="1893" spans="3:6" ht="12.75">
      <c r="C1893" s="85"/>
      <c r="F1893" s="84"/>
    </row>
    <row r="1894" spans="3:6" ht="12.75">
      <c r="C1894" s="85"/>
      <c r="F1894" s="84"/>
    </row>
    <row r="1895" spans="3:6" ht="12.75">
      <c r="C1895" s="85"/>
      <c r="F1895" s="84"/>
    </row>
    <row r="1896" spans="3:6" ht="12.75">
      <c r="C1896" s="85"/>
      <c r="F1896" s="84"/>
    </row>
    <row r="1897" spans="3:6" ht="12.75">
      <c r="C1897" s="85"/>
      <c r="F1897" s="84"/>
    </row>
    <row r="1898" spans="3:6" ht="12.75">
      <c r="C1898" s="85"/>
      <c r="F1898" s="84"/>
    </row>
    <row r="1899" spans="3:6" ht="12.75">
      <c r="C1899" s="85"/>
      <c r="F1899" s="84"/>
    </row>
    <row r="1900" spans="3:6" ht="12.75">
      <c r="C1900" s="85"/>
      <c r="F1900" s="84"/>
    </row>
    <row r="1901" spans="3:6" ht="12.75">
      <c r="C1901" s="85"/>
      <c r="F1901" s="84"/>
    </row>
    <row r="1902" spans="3:6" ht="12.75">
      <c r="C1902" s="85"/>
      <c r="F1902" s="84"/>
    </row>
    <row r="1903" spans="3:6" ht="12.75">
      <c r="C1903" s="85"/>
      <c r="F1903" s="84"/>
    </row>
    <row r="1904" spans="3:6" ht="12.75">
      <c r="C1904" s="85"/>
      <c r="F1904" s="84"/>
    </row>
    <row r="1905" spans="3:6" ht="12.75">
      <c r="C1905" s="85"/>
      <c r="F1905" s="84"/>
    </row>
    <row r="1906" spans="3:6" ht="12.75">
      <c r="C1906" s="85"/>
      <c r="F1906" s="84"/>
    </row>
    <row r="1907" spans="3:6" ht="12.75">
      <c r="C1907" s="85"/>
      <c r="F1907" s="84"/>
    </row>
    <row r="1908" spans="3:6" ht="12.75">
      <c r="C1908" s="85"/>
      <c r="F1908" s="84"/>
    </row>
    <row r="1909" spans="3:6" ht="12.75">
      <c r="C1909" s="85"/>
      <c r="F1909" s="84"/>
    </row>
    <row r="1910" spans="3:6" ht="12.75">
      <c r="C1910" s="85"/>
      <c r="F1910" s="84"/>
    </row>
    <row r="1911" spans="3:6" ht="12.75">
      <c r="C1911" s="85"/>
      <c r="F1911" s="84"/>
    </row>
    <row r="1912" spans="3:6" ht="12.75">
      <c r="C1912" s="85"/>
      <c r="F1912" s="84"/>
    </row>
    <row r="1913" spans="3:6" ht="12.75">
      <c r="C1913" s="85"/>
      <c r="F1913" s="84"/>
    </row>
    <row r="1914" spans="3:6" ht="12.75">
      <c r="C1914" s="85"/>
      <c r="F1914" s="84"/>
    </row>
    <row r="1915" spans="3:6" ht="12.75">
      <c r="C1915" s="85"/>
      <c r="F1915" s="84"/>
    </row>
    <row r="1916" spans="3:6" ht="12.75">
      <c r="C1916" s="85"/>
      <c r="F1916" s="84"/>
    </row>
    <row r="1917" spans="3:6" ht="12.75">
      <c r="C1917" s="85"/>
      <c r="F1917" s="84"/>
    </row>
    <row r="1918" spans="3:6" ht="12.75">
      <c r="C1918" s="85"/>
      <c r="F1918" s="84"/>
    </row>
    <row r="1919" spans="3:6" ht="12.75">
      <c r="C1919" s="85"/>
      <c r="F1919" s="84"/>
    </row>
    <row r="1920" spans="3:6" ht="12.75">
      <c r="C1920" s="85"/>
      <c r="F1920" s="84"/>
    </row>
    <row r="1921" spans="3:6" ht="12.75">
      <c r="C1921" s="85"/>
      <c r="F1921" s="84"/>
    </row>
    <row r="1922" spans="3:6" ht="12.75">
      <c r="C1922" s="85"/>
      <c r="F1922" s="84"/>
    </row>
    <row r="1923" spans="3:6" ht="12.75">
      <c r="C1923" s="85"/>
      <c r="F1923" s="84"/>
    </row>
    <row r="1924" spans="3:6" ht="12.75">
      <c r="C1924" s="85"/>
      <c r="F1924" s="84"/>
    </row>
    <row r="1925" spans="3:6" ht="12.75">
      <c r="C1925" s="85"/>
      <c r="F1925" s="84"/>
    </row>
    <row r="1926" spans="3:6" ht="12.75">
      <c r="C1926" s="85"/>
      <c r="F1926" s="84"/>
    </row>
    <row r="1927" spans="3:6" ht="12.75">
      <c r="C1927" s="85"/>
      <c r="F1927" s="84"/>
    </row>
    <row r="1928" spans="3:6" ht="12.75">
      <c r="C1928" s="85"/>
      <c r="F1928" s="84"/>
    </row>
    <row r="1929" spans="3:6" ht="12.75">
      <c r="C1929" s="85"/>
      <c r="F1929" s="84"/>
    </row>
    <row r="1930" spans="3:6" ht="12.75">
      <c r="C1930" s="85"/>
      <c r="F1930" s="84"/>
    </row>
    <row r="1931" spans="3:6" ht="12.75">
      <c r="C1931" s="85"/>
      <c r="F1931" s="84"/>
    </row>
    <row r="1932" spans="3:6" ht="12.75">
      <c r="C1932" s="85"/>
      <c r="F1932" s="84"/>
    </row>
    <row r="1933" spans="3:6" ht="12.75">
      <c r="C1933" s="85"/>
      <c r="F1933" s="84"/>
    </row>
    <row r="1934" spans="3:6" ht="12.75">
      <c r="C1934" s="85"/>
      <c r="F1934" s="84"/>
    </row>
    <row r="1935" spans="3:6" ht="12.75">
      <c r="C1935" s="85"/>
      <c r="F1935" s="84"/>
    </row>
    <row r="1936" spans="3:6" ht="12.75">
      <c r="C1936" s="85"/>
      <c r="F1936" s="84"/>
    </row>
    <row r="1937" spans="3:6" ht="12.75">
      <c r="C1937" s="85"/>
      <c r="F1937" s="84"/>
    </row>
    <row r="1938" spans="3:6" ht="12.75">
      <c r="C1938" s="85"/>
      <c r="F1938" s="84"/>
    </row>
    <row r="1939" spans="3:6" ht="12.75">
      <c r="C1939" s="85"/>
      <c r="F1939" s="84"/>
    </row>
    <row r="1940" spans="3:6" ht="12.75">
      <c r="C1940" s="85"/>
      <c r="F1940" s="84"/>
    </row>
    <row r="1941" spans="3:6" ht="12.75">
      <c r="C1941" s="85"/>
      <c r="F1941" s="84"/>
    </row>
    <row r="1942" spans="3:6" ht="12.75">
      <c r="C1942" s="85"/>
      <c r="F1942" s="84"/>
    </row>
    <row r="1943" spans="3:6" ht="12.75">
      <c r="C1943" s="85"/>
      <c r="F1943" s="84"/>
    </row>
    <row r="1944" spans="3:6" ht="12.75">
      <c r="C1944" s="85"/>
      <c r="F1944" s="84"/>
    </row>
    <row r="1945" spans="3:6" ht="12.75">
      <c r="C1945" s="85"/>
      <c r="F1945" s="84"/>
    </row>
    <row r="1946" spans="3:6" ht="12.75">
      <c r="C1946" s="85"/>
      <c r="F1946" s="84"/>
    </row>
    <row r="1947" spans="3:6" ht="12.75">
      <c r="C1947" s="85"/>
      <c r="F1947" s="84"/>
    </row>
    <row r="1948" spans="3:6" ht="12.75">
      <c r="C1948" s="85"/>
      <c r="F1948" s="84"/>
    </row>
    <row r="1949" spans="3:6" ht="12.75">
      <c r="C1949" s="85"/>
      <c r="F1949" s="84"/>
    </row>
    <row r="1950" spans="3:6" ht="12.75">
      <c r="C1950" s="85"/>
      <c r="F1950" s="84"/>
    </row>
    <row r="1951" spans="3:6" ht="12.75">
      <c r="C1951" s="85"/>
      <c r="F1951" s="84"/>
    </row>
    <row r="1952" spans="3:6" ht="12.75">
      <c r="C1952" s="85"/>
      <c r="F1952" s="84"/>
    </row>
    <row r="1953" spans="3:6" ht="12.75">
      <c r="C1953" s="85"/>
      <c r="F1953" s="84"/>
    </row>
    <row r="1954" spans="3:6" ht="12.75">
      <c r="C1954" s="85"/>
      <c r="F1954" s="84"/>
    </row>
    <row r="1955" spans="3:6" ht="12.75">
      <c r="C1955" s="85"/>
      <c r="F1955" s="84"/>
    </row>
    <row r="1956" spans="3:6" ht="12.75">
      <c r="C1956" s="85"/>
      <c r="F1956" s="84"/>
    </row>
    <row r="1957" spans="3:6" ht="12.75">
      <c r="C1957" s="85"/>
      <c r="F1957" s="84"/>
    </row>
    <row r="1958" spans="3:6" ht="12.75">
      <c r="C1958" s="85"/>
      <c r="F1958" s="84"/>
    </row>
    <row r="1959" spans="3:6" ht="12.75">
      <c r="C1959" s="85"/>
      <c r="F1959" s="84"/>
    </row>
    <row r="1960" spans="3:6" ht="12.75">
      <c r="C1960" s="85"/>
      <c r="F1960" s="84"/>
    </row>
    <row r="1961" spans="3:6" ht="12.75">
      <c r="C1961" s="85"/>
      <c r="F1961" s="84"/>
    </row>
    <row r="1962" spans="3:6" ht="12.75">
      <c r="C1962" s="85"/>
      <c r="F1962" s="84"/>
    </row>
    <row r="1963" spans="3:6" ht="12.75">
      <c r="C1963" s="85"/>
      <c r="F1963" s="84"/>
    </row>
    <row r="1964" spans="3:6" ht="12.75">
      <c r="C1964" s="85"/>
      <c r="F1964" s="84"/>
    </row>
    <row r="1965" spans="3:6" ht="12.75">
      <c r="C1965" s="85"/>
      <c r="F1965" s="84"/>
    </row>
    <row r="1966" spans="3:6" ht="12.75">
      <c r="C1966" s="85"/>
      <c r="F1966" s="84"/>
    </row>
    <row r="1967" spans="3:6" ht="12.75">
      <c r="C1967" s="85"/>
      <c r="F1967" s="84"/>
    </row>
    <row r="1968" spans="3:6" ht="12.75">
      <c r="C1968" s="85"/>
      <c r="F1968" s="84"/>
    </row>
    <row r="1969" spans="3:6" ht="12.75">
      <c r="C1969" s="85"/>
      <c r="F1969" s="84"/>
    </row>
    <row r="1970" spans="3:6" ht="12.75">
      <c r="C1970" s="85"/>
      <c r="F1970" s="84"/>
    </row>
    <row r="1971" spans="3:6" ht="12.75">
      <c r="C1971" s="85"/>
      <c r="F1971" s="84"/>
    </row>
    <row r="1972" spans="3:6" ht="12.75">
      <c r="C1972" s="85"/>
      <c r="F1972" s="84"/>
    </row>
    <row r="1973" spans="3:6" ht="12.75">
      <c r="C1973" s="85"/>
      <c r="F1973" s="84"/>
    </row>
    <row r="1974" spans="3:6" ht="12.75">
      <c r="C1974" s="85"/>
      <c r="F1974" s="84"/>
    </row>
    <row r="1975" spans="3:6" ht="12.75">
      <c r="C1975" s="85"/>
      <c r="F1975" s="84"/>
    </row>
    <row r="1976" spans="3:6" ht="12.75">
      <c r="C1976" s="85"/>
      <c r="F1976" s="84"/>
    </row>
    <row r="1977" spans="3:6" ht="12.75">
      <c r="C1977" s="85"/>
      <c r="F1977" s="84"/>
    </row>
    <row r="1978" spans="3:6" ht="12.75">
      <c r="C1978" s="85"/>
      <c r="F1978" s="84"/>
    </row>
    <row r="1979" spans="3:6" ht="12.75">
      <c r="C1979" s="85"/>
      <c r="F1979" s="84"/>
    </row>
    <row r="1980" spans="3:6" ht="12.75">
      <c r="C1980" s="85"/>
      <c r="F1980" s="84"/>
    </row>
    <row r="1981" spans="3:6" ht="12.75">
      <c r="C1981" s="85"/>
      <c r="F1981" s="84"/>
    </row>
    <row r="1982" spans="3:6" ht="12.75">
      <c r="C1982" s="85"/>
      <c r="F1982" s="84"/>
    </row>
    <row r="1983" spans="3:6" ht="12.75">
      <c r="C1983" s="85"/>
      <c r="F1983" s="84"/>
    </row>
    <row r="1984" spans="3:6" ht="12.75">
      <c r="C1984" s="85"/>
      <c r="F1984" s="84"/>
    </row>
    <row r="1985" spans="3:6" ht="12.75">
      <c r="C1985" s="85"/>
      <c r="F1985" s="84"/>
    </row>
    <row r="1986" spans="3:6" ht="12.75">
      <c r="C1986" s="85"/>
      <c r="F1986" s="84"/>
    </row>
    <row r="1987" spans="3:6" ht="12.75">
      <c r="C1987" s="85"/>
      <c r="F1987" s="84"/>
    </row>
    <row r="1988" spans="3:6" ht="12.75">
      <c r="C1988" s="85"/>
      <c r="F1988" s="84"/>
    </row>
    <row r="1989" spans="3:6" ht="12.75">
      <c r="C1989" s="85"/>
      <c r="F1989" s="84"/>
    </row>
    <row r="1990" spans="3:6" ht="12.75">
      <c r="C1990" s="85"/>
      <c r="F1990" s="84"/>
    </row>
    <row r="1991" spans="3:6" ht="12.75">
      <c r="C1991" s="85"/>
      <c r="F1991" s="84"/>
    </row>
    <row r="1992" spans="3:6" ht="12.75">
      <c r="C1992" s="85"/>
      <c r="F1992" s="84"/>
    </row>
    <row r="1993" spans="3:6" ht="12.75">
      <c r="C1993" s="85"/>
      <c r="F1993" s="84"/>
    </row>
    <row r="1994" spans="3:6" ht="12.75">
      <c r="C1994" s="85"/>
      <c r="F1994" s="84"/>
    </row>
    <row r="1995" spans="3:6" ht="12.75">
      <c r="C1995" s="85"/>
      <c r="F1995" s="84"/>
    </row>
    <row r="1996" spans="3:6" ht="12.75">
      <c r="C1996" s="85"/>
      <c r="F1996" s="84"/>
    </row>
    <row r="1997" spans="3:6" ht="12.75">
      <c r="C1997" s="85"/>
      <c r="F1997" s="84"/>
    </row>
    <row r="1998" spans="3:6" ht="12.75">
      <c r="C1998" s="85"/>
      <c r="F1998" s="84"/>
    </row>
    <row r="1999" spans="3:6" ht="12.75">
      <c r="C1999" s="85"/>
      <c r="F1999" s="84"/>
    </row>
    <row r="2000" spans="3:6" ht="12.75">
      <c r="C2000" s="85"/>
      <c r="F2000" s="84"/>
    </row>
    <row r="2001" spans="3:6" ht="12.75">
      <c r="C2001" s="85"/>
      <c r="F2001" s="84"/>
    </row>
    <row r="2002" spans="3:6" ht="12.75">
      <c r="C2002" s="85"/>
      <c r="F2002" s="84"/>
    </row>
    <row r="2003" spans="3:6" ht="12.75">
      <c r="C2003" s="85"/>
      <c r="F2003" s="84"/>
    </row>
    <row r="2004" spans="3:6" ht="12.75">
      <c r="C2004" s="85"/>
      <c r="F2004" s="84"/>
    </row>
    <row r="2005" spans="3:6" ht="12.75">
      <c r="C2005" s="85"/>
      <c r="F2005" s="84"/>
    </row>
    <row r="2006" spans="3:6" ht="12.75">
      <c r="C2006" s="85"/>
      <c r="F2006" s="84"/>
    </row>
    <row r="2007" spans="3:6" ht="12.75">
      <c r="C2007" s="85"/>
      <c r="F2007" s="84"/>
    </row>
    <row r="2008" spans="3:6" ht="12.75">
      <c r="C2008" s="85"/>
      <c r="F2008" s="84"/>
    </row>
    <row r="2009" spans="3:6" ht="12.75">
      <c r="C2009" s="85"/>
      <c r="F2009" s="84"/>
    </row>
    <row r="2010" spans="3:6" ht="12.75">
      <c r="C2010" s="85"/>
      <c r="F2010" s="84"/>
    </row>
    <row r="2011" spans="3:6" ht="12.75">
      <c r="C2011" s="85"/>
      <c r="F2011" s="84"/>
    </row>
    <row r="2012" spans="3:6" ht="12.75">
      <c r="C2012" s="85"/>
      <c r="F2012" s="84"/>
    </row>
    <row r="2013" spans="3:6" ht="12.75">
      <c r="C2013" s="85"/>
      <c r="F2013" s="84"/>
    </row>
    <row r="2014" spans="3:6" ht="12.75">
      <c r="C2014" s="85"/>
      <c r="F2014" s="84"/>
    </row>
    <row r="2015" spans="3:6" ht="12.75">
      <c r="C2015" s="85"/>
      <c r="F2015" s="84"/>
    </row>
    <row r="2016" spans="3:6" ht="12.75">
      <c r="C2016" s="85"/>
      <c r="F2016" s="84"/>
    </row>
    <row r="2017" spans="3:6" ht="12.75">
      <c r="C2017" s="85"/>
      <c r="F2017" s="84"/>
    </row>
    <row r="2018" spans="3:6" ht="12.75">
      <c r="C2018" s="85"/>
      <c r="F2018" s="84"/>
    </row>
    <row r="2019" spans="3:6" ht="12.75">
      <c r="C2019" s="85"/>
      <c r="F2019" s="84"/>
    </row>
    <row r="2020" spans="3:6" ht="12.75">
      <c r="C2020" s="85"/>
      <c r="F2020" s="84"/>
    </row>
    <row r="2021" spans="3:6" ht="12.75">
      <c r="C2021" s="85"/>
      <c r="F2021" s="84"/>
    </row>
    <row r="2022" spans="3:6" ht="12.75">
      <c r="C2022" s="85"/>
      <c r="F2022" s="84"/>
    </row>
    <row r="2023" spans="3:6" ht="12.75">
      <c r="C2023" s="85"/>
      <c r="F2023" s="84"/>
    </row>
    <row r="2024" spans="3:6" ht="12.75">
      <c r="C2024" s="85"/>
      <c r="F2024" s="84"/>
    </row>
    <row r="2025" spans="3:6" ht="12.75">
      <c r="C2025" s="85"/>
      <c r="F2025" s="84"/>
    </row>
    <row r="2026" spans="3:6" ht="12.75">
      <c r="C2026" s="85"/>
      <c r="F2026" s="84"/>
    </row>
    <row r="2027" spans="3:6" ht="12.75">
      <c r="C2027" s="85"/>
      <c r="F2027" s="84"/>
    </row>
    <row r="2028" spans="3:6" ht="12.75">
      <c r="C2028" s="85"/>
      <c r="F2028" s="84"/>
    </row>
    <row r="2029" spans="3:6" ht="12.75">
      <c r="C2029" s="85"/>
      <c r="F2029" s="84"/>
    </row>
    <row r="2030" spans="3:6" ht="12.75">
      <c r="C2030" s="85"/>
      <c r="F2030" s="84"/>
    </row>
    <row r="2031" spans="3:6" ht="12.75">
      <c r="C2031" s="85"/>
      <c r="F2031" s="84"/>
    </row>
    <row r="2032" spans="3:6" ht="12.75">
      <c r="C2032" s="85"/>
      <c r="F2032" s="84"/>
    </row>
    <row r="2033" spans="3:6" ht="12.75">
      <c r="C2033" s="85"/>
      <c r="F2033" s="84"/>
    </row>
    <row r="2034" spans="3:6" ht="12.75">
      <c r="C2034" s="85"/>
      <c r="F2034" s="84"/>
    </row>
    <row r="2035" spans="3:6" ht="12.75">
      <c r="C2035" s="85"/>
      <c r="F2035" s="84"/>
    </row>
    <row r="2036" spans="3:6" ht="12.75">
      <c r="C2036" s="85"/>
      <c r="F2036" s="84"/>
    </row>
    <row r="2037" spans="3:6" ht="12.75">
      <c r="C2037" s="85"/>
      <c r="F2037" s="84"/>
    </row>
    <row r="2038" spans="3:6" ht="12.75">
      <c r="C2038" s="85"/>
      <c r="F2038" s="84"/>
    </row>
    <row r="2039" spans="3:6" ht="12.75">
      <c r="C2039" s="85"/>
      <c r="F2039" s="84"/>
    </row>
    <row r="2040" spans="3:6" ht="12.75">
      <c r="C2040" s="85"/>
      <c r="F2040" s="84"/>
    </row>
    <row r="2041" spans="3:6" ht="12.75">
      <c r="C2041" s="85"/>
      <c r="F2041" s="84"/>
    </row>
    <row r="2042" spans="3:6" ht="12.75">
      <c r="C2042" s="85"/>
      <c r="F2042" s="84"/>
    </row>
    <row r="2043" spans="3:6" ht="12.75">
      <c r="C2043" s="85"/>
      <c r="F2043" s="84"/>
    </row>
    <row r="2044" spans="3:6" ht="12.75">
      <c r="C2044" s="85"/>
      <c r="F2044" s="84"/>
    </row>
    <row r="2045" spans="3:6" ht="12.75">
      <c r="C2045" s="85"/>
      <c r="F2045" s="84"/>
    </row>
    <row r="2046" spans="3:6" ht="12.75">
      <c r="C2046" s="85"/>
      <c r="F2046" s="84"/>
    </row>
    <row r="2047" spans="3:6" ht="12.75">
      <c r="C2047" s="85"/>
      <c r="F2047" s="84"/>
    </row>
    <row r="2048" spans="3:6" ht="12.75">
      <c r="C2048" s="85"/>
      <c r="F2048" s="84"/>
    </row>
    <row r="2049" spans="3:6" ht="12.75">
      <c r="C2049" s="85"/>
      <c r="F2049" s="84"/>
    </row>
    <row r="2050" spans="3:6" ht="12.75">
      <c r="C2050" s="85"/>
      <c r="F2050" s="84"/>
    </row>
    <row r="2051" spans="3:6" ht="12.75">
      <c r="C2051" s="85"/>
      <c r="F2051" s="84"/>
    </row>
    <row r="2052" spans="3:6" ht="12.75">
      <c r="C2052" s="85"/>
      <c r="F2052" s="84"/>
    </row>
    <row r="2053" spans="3:6" ht="12.75">
      <c r="C2053" s="85"/>
      <c r="F2053" s="84"/>
    </row>
    <row r="2054" spans="3:6" ht="12.75">
      <c r="C2054" s="85"/>
      <c r="F2054" s="84"/>
    </row>
    <row r="2055" spans="3:6" ht="12.75">
      <c r="C2055" s="85"/>
      <c r="F2055" s="84"/>
    </row>
    <row r="2056" spans="3:6" ht="12.75">
      <c r="C2056" s="85"/>
      <c r="F2056" s="84"/>
    </row>
    <row r="2057" spans="3:6" ht="12.75">
      <c r="C2057" s="85"/>
      <c r="F2057" s="84"/>
    </row>
    <row r="2058" spans="3:6" ht="12.75">
      <c r="C2058" s="85"/>
      <c r="F2058" s="84"/>
    </row>
    <row r="2059" spans="3:6" ht="12.75">
      <c r="C2059" s="85"/>
      <c r="F2059" s="84"/>
    </row>
    <row r="2060" spans="3:6" ht="12.75">
      <c r="C2060" s="85"/>
      <c r="F2060" s="84"/>
    </row>
    <row r="2061" spans="3:6" ht="12.75">
      <c r="C2061" s="85"/>
      <c r="F2061" s="84"/>
    </row>
    <row r="2062" spans="3:6" ht="12.75">
      <c r="C2062" s="85"/>
      <c r="F2062" s="84"/>
    </row>
    <row r="2063" spans="3:6" ht="12.75">
      <c r="C2063" s="85"/>
      <c r="F2063" s="84"/>
    </row>
    <row r="2064" spans="3:6" ht="12.75">
      <c r="C2064" s="85"/>
      <c r="F2064" s="84"/>
    </row>
    <row r="2065" spans="3:6" ht="12.75">
      <c r="C2065" s="85"/>
      <c r="F2065" s="84"/>
    </row>
    <row r="2066" spans="3:6" ht="12.75">
      <c r="C2066" s="85"/>
      <c r="F2066" s="84"/>
    </row>
    <row r="2067" spans="3:6" ht="12.75">
      <c r="C2067" s="85"/>
      <c r="F2067" s="84"/>
    </row>
    <row r="2068" spans="3:6" ht="12.75">
      <c r="C2068" s="85"/>
      <c r="F2068" s="84"/>
    </row>
    <row r="2069" spans="3:6" ht="12.75">
      <c r="C2069" s="85"/>
      <c r="F2069" s="84"/>
    </row>
    <row r="2070" spans="3:6" ht="12.75">
      <c r="C2070" s="85"/>
      <c r="F2070" s="84"/>
    </row>
    <row r="2071" spans="3:6" ht="12.75">
      <c r="C2071" s="85"/>
      <c r="F2071" s="84"/>
    </row>
    <row r="2072" spans="3:6" ht="12.75">
      <c r="C2072" s="85"/>
      <c r="F2072" s="84"/>
    </row>
    <row r="2073" spans="3:6" ht="12.75">
      <c r="C2073" s="85"/>
      <c r="F2073" s="84"/>
    </row>
    <row r="2074" spans="3:6" ht="12.75">
      <c r="C2074" s="85"/>
      <c r="F2074" s="84"/>
    </row>
    <row r="2075" spans="3:6" ht="12.75">
      <c r="C2075" s="85"/>
      <c r="F2075" s="84"/>
    </row>
    <row r="2076" spans="3:6" ht="12.75">
      <c r="C2076" s="85"/>
      <c r="F2076" s="84"/>
    </row>
    <row r="2077" spans="3:6" ht="12.75">
      <c r="C2077" s="85"/>
      <c r="F2077" s="84"/>
    </row>
    <row r="2078" spans="3:6" ht="12.75">
      <c r="C2078" s="85"/>
      <c r="F2078" s="84"/>
    </row>
    <row r="2079" spans="3:6" ht="12.75">
      <c r="C2079" s="85"/>
      <c r="F2079" s="84"/>
    </row>
    <row r="2080" spans="3:6" ht="12.75">
      <c r="C2080" s="85"/>
      <c r="F2080" s="84"/>
    </row>
    <row r="2081" spans="3:6" ht="12.75">
      <c r="C2081" s="85"/>
      <c r="F2081" s="84"/>
    </row>
    <row r="2082" spans="3:6" ht="12.75">
      <c r="C2082" s="85"/>
      <c r="F2082" s="84"/>
    </row>
    <row r="2083" spans="3:6" ht="12.75">
      <c r="C2083" s="85"/>
      <c r="F2083" s="84"/>
    </row>
    <row r="2084" spans="3:6" ht="12.75">
      <c r="C2084" s="85"/>
      <c r="F2084" s="84"/>
    </row>
    <row r="2085" spans="3:6" ht="12.75">
      <c r="C2085" s="85"/>
      <c r="F2085" s="84"/>
    </row>
    <row r="2086" spans="3:6" ht="12.75">
      <c r="C2086" s="85"/>
      <c r="F2086" s="84"/>
    </row>
    <row r="2087" spans="3:6" ht="12.75">
      <c r="C2087" s="85"/>
      <c r="F2087" s="84"/>
    </row>
    <row r="2088" spans="3:6" ht="12.75">
      <c r="C2088" s="85"/>
      <c r="F2088" s="84"/>
    </row>
    <row r="2089" spans="3:6" ht="12.75">
      <c r="C2089" s="85"/>
      <c r="F2089" s="84"/>
    </row>
    <row r="2090" spans="3:6" ht="12.75">
      <c r="C2090" s="85"/>
      <c r="F2090" s="84"/>
    </row>
    <row r="2091" spans="3:6" ht="12.75">
      <c r="C2091" s="85"/>
      <c r="F2091" s="84"/>
    </row>
    <row r="2092" spans="3:6" ht="12.75">
      <c r="C2092" s="85"/>
      <c r="F2092" s="84"/>
    </row>
    <row r="2093" spans="3:6" ht="12.75">
      <c r="C2093" s="85"/>
      <c r="F2093" s="84"/>
    </row>
    <row r="2094" spans="3:6" ht="12.75">
      <c r="C2094" s="85"/>
      <c r="F2094" s="84"/>
    </row>
    <row r="2095" spans="3:6" ht="12.75">
      <c r="C2095" s="85"/>
      <c r="F2095" s="84"/>
    </row>
    <row r="2096" spans="3:6" ht="12.75">
      <c r="C2096" s="85"/>
      <c r="F2096" s="84"/>
    </row>
    <row r="2097" spans="3:6" ht="12.75">
      <c r="C2097" s="85"/>
      <c r="F2097" s="84"/>
    </row>
    <row r="2098" spans="3:6" ht="12.75">
      <c r="C2098" s="85"/>
      <c r="F2098" s="84"/>
    </row>
    <row r="2099" spans="3:6" ht="12.75">
      <c r="C2099" s="85"/>
      <c r="F2099" s="84"/>
    </row>
    <row r="2100" spans="3:6" ht="12.75">
      <c r="C2100" s="85"/>
      <c r="F2100" s="84"/>
    </row>
    <row r="2101" spans="3:6" ht="12.75">
      <c r="C2101" s="85"/>
      <c r="F2101" s="84"/>
    </row>
    <row r="2102" spans="3:6" ht="12.75">
      <c r="C2102" s="85"/>
      <c r="F2102" s="84"/>
    </row>
    <row r="2103" spans="3:6" ht="12.75">
      <c r="C2103" s="85"/>
      <c r="F2103" s="84"/>
    </row>
    <row r="2104" spans="3:6" ht="12.75">
      <c r="C2104" s="85"/>
      <c r="F2104" s="84"/>
    </row>
    <row r="2105" spans="3:6" ht="12.75">
      <c r="C2105" s="85"/>
      <c r="F2105" s="84"/>
    </row>
    <row r="2106" spans="3:6" ht="12.75">
      <c r="C2106" s="85"/>
      <c r="F2106" s="84"/>
    </row>
    <row r="2107" spans="3:6" ht="12.75">
      <c r="C2107" s="85"/>
      <c r="F2107" s="84"/>
    </row>
    <row r="2108" spans="3:6" ht="12.75">
      <c r="C2108" s="85"/>
      <c r="F2108" s="84"/>
    </row>
    <row r="2109" spans="3:6" ht="12.75">
      <c r="C2109" s="85"/>
      <c r="F2109" s="84"/>
    </row>
    <row r="2110" spans="3:6" ht="12.75">
      <c r="C2110" s="85"/>
      <c r="F2110" s="84"/>
    </row>
    <row r="2111" spans="3:6" ht="12.75">
      <c r="C2111" s="85"/>
      <c r="F2111" s="84"/>
    </row>
    <row r="2112" spans="3:6" ht="12.75">
      <c r="C2112" s="85"/>
      <c r="F2112" s="84"/>
    </row>
    <row r="2113" spans="3:6" ht="12.75">
      <c r="C2113" s="85"/>
      <c r="F2113" s="84"/>
    </row>
    <row r="2114" spans="3:6" ht="12.75">
      <c r="C2114" s="85"/>
      <c r="F2114" s="84"/>
    </row>
    <row r="2115" spans="3:6" ht="12.75">
      <c r="C2115" s="85"/>
      <c r="F2115" s="84"/>
    </row>
    <row r="2116" spans="3:6" ht="12.75">
      <c r="C2116" s="85"/>
      <c r="F2116" s="84"/>
    </row>
    <row r="2117" spans="3:6" ht="12.75">
      <c r="C2117" s="85"/>
      <c r="F2117" s="84"/>
    </row>
    <row r="2118" spans="3:6" ht="12.75">
      <c r="C2118" s="85"/>
      <c r="F2118" s="84"/>
    </row>
    <row r="2119" spans="3:6" ht="12.75">
      <c r="C2119" s="85"/>
      <c r="F2119" s="84"/>
    </row>
    <row r="2120" spans="3:6" ht="12.75">
      <c r="C2120" s="85"/>
      <c r="F2120" s="84"/>
    </row>
    <row r="2121" spans="3:6" ht="12.75">
      <c r="C2121" s="85"/>
      <c r="F2121" s="84"/>
    </row>
    <row r="2122" spans="3:6" ht="12.75">
      <c r="C2122" s="85"/>
      <c r="F2122" s="84"/>
    </row>
    <row r="2123" spans="3:6" ht="12.75">
      <c r="C2123" s="85"/>
      <c r="F2123" s="84"/>
    </row>
    <row r="2124" spans="3:6" ht="12.75">
      <c r="C2124" s="85"/>
      <c r="F2124" s="84"/>
    </row>
    <row r="2125" spans="3:6" ht="12.75">
      <c r="C2125" s="85"/>
      <c r="F2125" s="84"/>
    </row>
    <row r="2126" spans="3:6" ht="12.75">
      <c r="C2126" s="85"/>
      <c r="F2126" s="84"/>
    </row>
    <row r="2127" spans="3:6" ht="12.75">
      <c r="C2127" s="85"/>
      <c r="F2127" s="84"/>
    </row>
    <row r="2128" spans="3:6" ht="12.75">
      <c r="C2128" s="85"/>
      <c r="F2128" s="84"/>
    </row>
    <row r="2129" spans="3:6" ht="12.75">
      <c r="C2129" s="85"/>
      <c r="F2129" s="84"/>
    </row>
    <row r="2130" spans="3:6" ht="12.75">
      <c r="C2130" s="85"/>
      <c r="F2130" s="84"/>
    </row>
    <row r="2131" spans="3:6" ht="12.75">
      <c r="C2131" s="85"/>
      <c r="F2131" s="84"/>
    </row>
    <row r="2132" spans="3:6" ht="12.75">
      <c r="C2132" s="85"/>
      <c r="F2132" s="84"/>
    </row>
    <row r="2133" spans="3:6" ht="12.75">
      <c r="C2133" s="85"/>
      <c r="F2133" s="84"/>
    </row>
    <row r="2134" spans="3:6" ht="12.75">
      <c r="C2134" s="85"/>
      <c r="F2134" s="84"/>
    </row>
    <row r="2135" spans="3:6" ht="12.75">
      <c r="C2135" s="85"/>
      <c r="F2135" s="84"/>
    </row>
    <row r="2136" spans="3:6" ht="12.75">
      <c r="C2136" s="85"/>
      <c r="F2136" s="84"/>
    </row>
    <row r="2137" spans="3:6" ht="12.75">
      <c r="C2137" s="85"/>
      <c r="F2137" s="84"/>
    </row>
    <row r="2138" spans="3:6" ht="12.75">
      <c r="C2138" s="85"/>
      <c r="F2138" s="84"/>
    </row>
    <row r="2139" spans="3:6" ht="12.75">
      <c r="C2139" s="85"/>
      <c r="F2139" s="84"/>
    </row>
    <row r="2140" spans="3:6" ht="12.75">
      <c r="C2140" s="85"/>
      <c r="F2140" s="84"/>
    </row>
    <row r="2141" spans="3:6" ht="12.75">
      <c r="C2141" s="85"/>
      <c r="F2141" s="84"/>
    </row>
    <row r="2142" spans="3:6" ht="12.75">
      <c r="C2142" s="85"/>
      <c r="F2142" s="84"/>
    </row>
    <row r="2143" spans="3:6" ht="12.75">
      <c r="C2143" s="85"/>
      <c r="F2143" s="84"/>
    </row>
    <row r="2144" spans="3:6" ht="12.75">
      <c r="C2144" s="85"/>
      <c r="F2144" s="84"/>
    </row>
    <row r="2145" spans="3:6" ht="12.75">
      <c r="C2145" s="85"/>
      <c r="F2145" s="84"/>
    </row>
    <row r="2146" spans="3:6" ht="12.75">
      <c r="C2146" s="85"/>
      <c r="F2146" s="84"/>
    </row>
    <row r="2147" spans="3:6" ht="12.75">
      <c r="C2147" s="85"/>
      <c r="F2147" s="84"/>
    </row>
    <row r="2148" spans="3:6" ht="12.75">
      <c r="C2148" s="85"/>
      <c r="F2148" s="84"/>
    </row>
    <row r="2149" spans="3:6" ht="12.75">
      <c r="C2149" s="85"/>
      <c r="F2149" s="84"/>
    </row>
    <row r="2150" spans="3:6" ht="12.75">
      <c r="C2150" s="85"/>
      <c r="F2150" s="84"/>
    </row>
    <row r="2151" spans="3:6" ht="12.75">
      <c r="C2151" s="85"/>
      <c r="F2151" s="84"/>
    </row>
    <row r="2152" spans="3:6" ht="12.75">
      <c r="C2152" s="85"/>
      <c r="F2152" s="84"/>
    </row>
    <row r="2153" spans="3:6" ht="12.75">
      <c r="C2153" s="85"/>
      <c r="F2153" s="84"/>
    </row>
    <row r="2154" spans="3:6" ht="12.75">
      <c r="C2154" s="85"/>
      <c r="F2154" s="84"/>
    </row>
    <row r="2155" spans="3:6" ht="12.75">
      <c r="C2155" s="85"/>
      <c r="F2155" s="84"/>
    </row>
    <row r="2156" spans="3:6" ht="12.75">
      <c r="C2156" s="85"/>
      <c r="F2156" s="84"/>
    </row>
    <row r="2157" spans="3:6" ht="12.75">
      <c r="C2157" s="85"/>
      <c r="F2157" s="84"/>
    </row>
    <row r="2158" spans="3:6" ht="12.75">
      <c r="C2158" s="85"/>
      <c r="F2158" s="84"/>
    </row>
    <row r="2159" spans="3:6" ht="12.75">
      <c r="C2159" s="85"/>
      <c r="F2159" s="84"/>
    </row>
    <row r="2160" spans="3:6" ht="12.75">
      <c r="C2160" s="85"/>
      <c r="F2160" s="84"/>
    </row>
    <row r="2161" spans="3:6" ht="12.75">
      <c r="C2161" s="85"/>
      <c r="F2161" s="84"/>
    </row>
    <row r="2162" spans="3:6" ht="12.75">
      <c r="C2162" s="85"/>
      <c r="F2162" s="84"/>
    </row>
    <row r="2163" spans="3:6" ht="12.75">
      <c r="C2163" s="85"/>
      <c r="F2163" s="84"/>
    </row>
    <row r="2164" spans="3:6" ht="12.75">
      <c r="C2164" s="85"/>
      <c r="F2164" s="84"/>
    </row>
    <row r="2165" spans="3:6" ht="12.75">
      <c r="C2165" s="85"/>
      <c r="F2165" s="84"/>
    </row>
    <row r="2166" spans="3:6" ht="12.75">
      <c r="C2166" s="85"/>
      <c r="F2166" s="84"/>
    </row>
    <row r="2167" spans="3:6" ht="12.75">
      <c r="C2167" s="85"/>
      <c r="F2167" s="84"/>
    </row>
    <row r="2168" spans="3:6" ht="12.75">
      <c r="C2168" s="85"/>
      <c r="F2168" s="84"/>
    </row>
    <row r="2169" spans="3:6" ht="12.75">
      <c r="C2169" s="85"/>
      <c r="F2169" s="84"/>
    </row>
    <row r="2170" spans="3:6" ht="12.75">
      <c r="C2170" s="85"/>
      <c r="F2170" s="84"/>
    </row>
    <row r="2171" spans="3:6" ht="12.75">
      <c r="C2171" s="85"/>
      <c r="F2171" s="84"/>
    </row>
    <row r="2172" spans="3:6" ht="12.75">
      <c r="C2172" s="85"/>
      <c r="F2172" s="84"/>
    </row>
    <row r="2173" spans="3:6" ht="12.75">
      <c r="C2173" s="85"/>
      <c r="F2173" s="84"/>
    </row>
    <row r="2174" spans="3:6" ht="12.75">
      <c r="C2174" s="85"/>
      <c r="F2174" s="84"/>
    </row>
    <row r="2175" spans="3:6" ht="12.75">
      <c r="C2175" s="85"/>
      <c r="F2175" s="84"/>
    </row>
    <row r="2176" spans="3:6" ht="12.75">
      <c r="C2176" s="85"/>
      <c r="F2176" s="84"/>
    </row>
    <row r="2177" spans="3:6" ht="12.75">
      <c r="C2177" s="85"/>
      <c r="F2177" s="84"/>
    </row>
    <row r="2178" spans="3:6" ht="12.75">
      <c r="C2178" s="85"/>
      <c r="F2178" s="84"/>
    </row>
    <row r="2179" spans="3:6" ht="12.75">
      <c r="C2179" s="85"/>
      <c r="F2179" s="84"/>
    </row>
    <row r="2180" spans="3:6" ht="12.75">
      <c r="C2180" s="85"/>
      <c r="F2180" s="84"/>
    </row>
    <row r="2181" spans="3:6" ht="12.75">
      <c r="C2181" s="85"/>
      <c r="F2181" s="84"/>
    </row>
    <row r="2182" spans="3:6" ht="12.75">
      <c r="C2182" s="85"/>
      <c r="F2182" s="84"/>
    </row>
    <row r="2183" spans="3:6" ht="12.75">
      <c r="C2183" s="85"/>
      <c r="F2183" s="84"/>
    </row>
    <row r="2184" spans="3:6" ht="12.75">
      <c r="C2184" s="85"/>
      <c r="F2184" s="84"/>
    </row>
    <row r="2185" spans="3:6" ht="12.75">
      <c r="C2185" s="85"/>
      <c r="F2185" s="84"/>
    </row>
    <row r="2186" spans="3:6" ht="12.75">
      <c r="C2186" s="85"/>
      <c r="F2186" s="84"/>
    </row>
    <row r="2187" spans="3:6" ht="12.75">
      <c r="C2187" s="85"/>
      <c r="F2187" s="84"/>
    </row>
    <row r="2188" spans="3:6" ht="12.75">
      <c r="C2188" s="85"/>
      <c r="F2188" s="84"/>
    </row>
    <row r="2189" spans="3:6" ht="12.75">
      <c r="C2189" s="85"/>
      <c r="F2189" s="84"/>
    </row>
    <row r="2190" spans="3:6" ht="12.75">
      <c r="C2190" s="85"/>
      <c r="F2190" s="84"/>
    </row>
    <row r="2191" spans="3:6" ht="12.75">
      <c r="C2191" s="85"/>
      <c r="F2191" s="84"/>
    </row>
    <row r="2192" spans="3:6" ht="12.75">
      <c r="C2192" s="85"/>
      <c r="F2192" s="84"/>
    </row>
    <row r="2193" spans="3:6" ht="12.75">
      <c r="C2193" s="85"/>
      <c r="F2193" s="84"/>
    </row>
    <row r="2194" spans="3:6" ht="12.75">
      <c r="C2194" s="85"/>
      <c r="F2194" s="84"/>
    </row>
    <row r="2195" spans="3:6" ht="12.75">
      <c r="C2195" s="85"/>
      <c r="F2195" s="84"/>
    </row>
    <row r="2196" spans="3:6" ht="12.75">
      <c r="C2196" s="85"/>
      <c r="F2196" s="84"/>
    </row>
    <row r="2197" spans="3:6" ht="12.75">
      <c r="C2197" s="85"/>
      <c r="F2197" s="84"/>
    </row>
    <row r="2198" spans="3:6" ht="12.75">
      <c r="C2198" s="85"/>
      <c r="F2198" s="84"/>
    </row>
    <row r="2199" spans="3:6" ht="12.75">
      <c r="C2199" s="85"/>
      <c r="F2199" s="84"/>
    </row>
    <row r="2200" spans="3:6" ht="12.75">
      <c r="C2200" s="85"/>
      <c r="F2200" s="84"/>
    </row>
    <row r="2201" spans="3:6" ht="12.75">
      <c r="C2201" s="85"/>
      <c r="F2201" s="84"/>
    </row>
    <row r="2202" spans="3:6" ht="12.75">
      <c r="C2202" s="85"/>
      <c r="F2202" s="84"/>
    </row>
    <row r="2203" spans="3:6" ht="12.75">
      <c r="C2203" s="85"/>
      <c r="F2203" s="84"/>
    </row>
    <row r="2204" spans="3:6" ht="12.75">
      <c r="C2204" s="85"/>
      <c r="F2204" s="84"/>
    </row>
    <row r="2205" spans="3:6" ht="12.75">
      <c r="C2205" s="85"/>
      <c r="F2205" s="84"/>
    </row>
    <row r="2206" spans="3:6" ht="12.75">
      <c r="C2206" s="85"/>
      <c r="F2206" s="84"/>
    </row>
    <row r="2207" spans="3:6" ht="12.75">
      <c r="C2207" s="85"/>
      <c r="F2207" s="84"/>
    </row>
    <row r="2208" spans="3:6" ht="12.75">
      <c r="C2208" s="85"/>
      <c r="F2208" s="84"/>
    </row>
    <row r="2209" spans="3:6" ht="12.75">
      <c r="C2209" s="85"/>
      <c r="F2209" s="84"/>
    </row>
    <row r="2210" spans="3:6" ht="12.75">
      <c r="C2210" s="85"/>
      <c r="F2210" s="84"/>
    </row>
    <row r="2211" spans="3:6" ht="12.75">
      <c r="C2211" s="85"/>
      <c r="F2211" s="84"/>
    </row>
    <row r="2212" spans="3:6" ht="12.75">
      <c r="C2212" s="85"/>
      <c r="F2212" s="84"/>
    </row>
    <row r="2213" spans="3:6" ht="12.75">
      <c r="C2213" s="85"/>
      <c r="F2213" s="84"/>
    </row>
    <row r="2214" spans="3:6" ht="12.75">
      <c r="C2214" s="85"/>
      <c r="F2214" s="84"/>
    </row>
    <row r="2215" spans="3:6" ht="12.75">
      <c r="C2215" s="85"/>
      <c r="F2215" s="84"/>
    </row>
    <row r="2216" spans="3:6" ht="12.75">
      <c r="C2216" s="85"/>
      <c r="F2216" s="84"/>
    </row>
    <row r="2217" spans="3:6" ht="12.75">
      <c r="C2217" s="85"/>
      <c r="F2217" s="84"/>
    </row>
    <row r="2218" spans="3:6" ht="12.75">
      <c r="C2218" s="85"/>
      <c r="F2218" s="84"/>
    </row>
    <row r="2219" spans="3:6" ht="12.75">
      <c r="C2219" s="85"/>
      <c r="F2219" s="84"/>
    </row>
    <row r="2220" spans="3:6" ht="12.75">
      <c r="C2220" s="85"/>
      <c r="F2220" s="84"/>
    </row>
    <row r="2221" spans="3:6" ht="12.75">
      <c r="C2221" s="85"/>
      <c r="F2221" s="84"/>
    </row>
    <row r="2222" spans="3:6" ht="12.75">
      <c r="C2222" s="85"/>
      <c r="F2222" s="84"/>
    </row>
    <row r="2223" spans="3:6" ht="12.75">
      <c r="C2223" s="85"/>
      <c r="F2223" s="84"/>
    </row>
    <row r="2224" spans="3:6" ht="12.75">
      <c r="C2224" s="85"/>
      <c r="F2224" s="84"/>
    </row>
    <row r="2225" spans="3:6" ht="12.75">
      <c r="C2225" s="85"/>
      <c r="F2225" s="84"/>
    </row>
    <row r="2226" spans="3:6" ht="12.75">
      <c r="C2226" s="85"/>
      <c r="F2226" s="84"/>
    </row>
    <row r="2227" spans="3:6" ht="12.75">
      <c r="C2227" s="85"/>
      <c r="F2227" s="84"/>
    </row>
    <row r="2228" spans="3:6" ht="12.75">
      <c r="C2228" s="85"/>
      <c r="F2228" s="84"/>
    </row>
    <row r="2229" spans="3:6" ht="12.75">
      <c r="C2229" s="85"/>
      <c r="F2229" s="84"/>
    </row>
    <row r="2230" spans="3:6" ht="12.75">
      <c r="C2230" s="85"/>
      <c r="F2230" s="84"/>
    </row>
    <row r="2231" spans="3:6" ht="12.75">
      <c r="C2231" s="85"/>
      <c r="F2231" s="84"/>
    </row>
    <row r="2232" spans="3:6" ht="12.75">
      <c r="C2232" s="85"/>
      <c r="F2232" s="84"/>
    </row>
    <row r="2233" spans="3:6" ht="12.75">
      <c r="C2233" s="85"/>
      <c r="F2233" s="84"/>
    </row>
    <row r="2234" spans="3:6" ht="12.75">
      <c r="C2234" s="85"/>
      <c r="F2234" s="84"/>
    </row>
    <row r="2235" spans="3:6" ht="12.75">
      <c r="C2235" s="85"/>
      <c r="F2235" s="84"/>
    </row>
    <row r="2236" spans="3:6" ht="12.75">
      <c r="C2236" s="85"/>
      <c r="F2236" s="84"/>
    </row>
    <row r="2237" spans="3:6" ht="12.75">
      <c r="C2237" s="85"/>
      <c r="F2237" s="84"/>
    </row>
    <row r="2238" spans="3:6" ht="12.75">
      <c r="C2238" s="85"/>
      <c r="F2238" s="84"/>
    </row>
    <row r="2239" spans="3:6" ht="12.75">
      <c r="C2239" s="85"/>
      <c r="F2239" s="84"/>
    </row>
    <row r="2240" spans="3:6" ht="12.75">
      <c r="C2240" s="85"/>
      <c r="F2240" s="84"/>
    </row>
    <row r="2241" spans="3:6" ht="12.75">
      <c r="C2241" s="85"/>
      <c r="F2241" s="84"/>
    </row>
    <row r="2242" spans="3:6" ht="12.75">
      <c r="C2242" s="85"/>
      <c r="F2242" s="84"/>
    </row>
    <row r="2243" spans="3:6" ht="12.75">
      <c r="C2243" s="85"/>
      <c r="F2243" s="84"/>
    </row>
    <row r="2244" spans="3:6" ht="12.75">
      <c r="C2244" s="85"/>
      <c r="F2244" s="84"/>
    </row>
    <row r="2245" spans="3:6" ht="12.75">
      <c r="C2245" s="85"/>
      <c r="F2245" s="84"/>
    </row>
    <row r="2246" spans="3:6" ht="12.75">
      <c r="C2246" s="85"/>
      <c r="F2246" s="84"/>
    </row>
    <row r="2247" spans="3:6" ht="12.75">
      <c r="C2247" s="85"/>
      <c r="F2247" s="84"/>
    </row>
    <row r="2248" spans="3:6" ht="12.75">
      <c r="C2248" s="85"/>
      <c r="F2248" s="84"/>
    </row>
    <row r="2249" spans="3:6" ht="12.75">
      <c r="C2249" s="85"/>
      <c r="F2249" s="84"/>
    </row>
    <row r="2250" spans="3:6" ht="12.75">
      <c r="C2250" s="85"/>
      <c r="F2250" s="84"/>
    </row>
    <row r="2251" spans="3:6" ht="12.75">
      <c r="C2251" s="85"/>
      <c r="F2251" s="84"/>
    </row>
    <row r="2252" spans="3:6" ht="12.75">
      <c r="C2252" s="85"/>
      <c r="F2252" s="84"/>
    </row>
    <row r="2253" spans="3:6" ht="12.75">
      <c r="C2253" s="85"/>
      <c r="F2253" s="84"/>
    </row>
    <row r="2254" spans="3:6" ht="12.75">
      <c r="C2254" s="85"/>
      <c r="F2254" s="84"/>
    </row>
    <row r="2255" spans="3:6" ht="12.75">
      <c r="C2255" s="85"/>
      <c r="F2255" s="84"/>
    </row>
    <row r="2256" spans="3:6" ht="12.75">
      <c r="C2256" s="85"/>
      <c r="F2256" s="84"/>
    </row>
    <row r="2257" spans="3:6" ht="12.75">
      <c r="C2257" s="85"/>
      <c r="F2257" s="84"/>
    </row>
    <row r="2258" spans="3:6" ht="12.75">
      <c r="C2258" s="85"/>
      <c r="F2258" s="84"/>
    </row>
    <row r="2259" spans="3:6" ht="12.75">
      <c r="C2259" s="85"/>
      <c r="F2259" s="84"/>
    </row>
    <row r="2260" spans="3:6" ht="12.75">
      <c r="C2260" s="85"/>
      <c r="F2260" s="84"/>
    </row>
    <row r="2261" spans="3:6" ht="12.75">
      <c r="C2261" s="85"/>
      <c r="F2261" s="84"/>
    </row>
    <row r="2262" spans="3:6" ht="12.75">
      <c r="C2262" s="85"/>
      <c r="F2262" s="84"/>
    </row>
    <row r="2263" spans="3:6" ht="12.75">
      <c r="C2263" s="85"/>
      <c r="F2263" s="84"/>
    </row>
    <row r="2264" spans="3:6" ht="12.75">
      <c r="C2264" s="85"/>
      <c r="F2264" s="84"/>
    </row>
    <row r="2265" spans="3:6" ht="12.75">
      <c r="C2265" s="85"/>
      <c r="F2265" s="84"/>
    </row>
    <row r="2266" spans="3:6" ht="12.75">
      <c r="C2266" s="85"/>
      <c r="F2266" s="84"/>
    </row>
    <row r="2267" spans="3:6" ht="12.75">
      <c r="C2267" s="85"/>
      <c r="F2267" s="84"/>
    </row>
    <row r="2268" spans="3:6" ht="12.75">
      <c r="C2268" s="85"/>
      <c r="F2268" s="84"/>
    </row>
    <row r="2269" spans="3:6" ht="12.75">
      <c r="C2269" s="85"/>
      <c r="F2269" s="84"/>
    </row>
    <row r="2270" spans="3:6" ht="12.75">
      <c r="C2270" s="85"/>
      <c r="F2270" s="84"/>
    </row>
    <row r="2271" spans="3:6" ht="12.75">
      <c r="C2271" s="85"/>
      <c r="F2271" s="84"/>
    </row>
    <row r="2272" spans="3:6" ht="12.75">
      <c r="C2272" s="85"/>
      <c r="F2272" s="84"/>
    </row>
    <row r="2273" spans="3:6" ht="12.75">
      <c r="C2273" s="85"/>
      <c r="F2273" s="84"/>
    </row>
    <row r="2274" spans="3:6" ht="12.75">
      <c r="C2274" s="85"/>
      <c r="F2274" s="84"/>
    </row>
    <row r="2275" spans="3:6" ht="12.75">
      <c r="C2275" s="85"/>
      <c r="F2275" s="84"/>
    </row>
    <row r="2276" spans="3:6" ht="12.75">
      <c r="C2276" s="85"/>
      <c r="F2276" s="84"/>
    </row>
    <row r="2277" spans="3:6" ht="12.75">
      <c r="C2277" s="85"/>
      <c r="F2277" s="84"/>
    </row>
    <row r="2278" spans="3:6" ht="12.75">
      <c r="C2278" s="85"/>
      <c r="F2278" s="84"/>
    </row>
    <row r="2279" spans="3:6" ht="12.75">
      <c r="C2279" s="85"/>
      <c r="F2279" s="84"/>
    </row>
    <row r="2280" spans="3:6" ht="12.75">
      <c r="C2280" s="85"/>
      <c r="F2280" s="84"/>
    </row>
    <row r="2281" spans="3:6" ht="12.75">
      <c r="C2281" s="85"/>
      <c r="F2281" s="84"/>
    </row>
    <row r="2282" spans="3:6" ht="12.75">
      <c r="C2282" s="85"/>
      <c r="F2282" s="84"/>
    </row>
    <row r="2283" spans="3:6" ht="12.75">
      <c r="C2283" s="85"/>
      <c r="F2283" s="84"/>
    </row>
    <row r="2284" spans="3:6" ht="12.75">
      <c r="C2284" s="85"/>
      <c r="F2284" s="84"/>
    </row>
    <row r="2285" spans="3:6" ht="12.75">
      <c r="C2285" s="85"/>
      <c r="F2285" s="84"/>
    </row>
    <row r="2286" spans="3:6" ht="12.75">
      <c r="C2286" s="85"/>
      <c r="F2286" s="84"/>
    </row>
    <row r="2287" spans="3:6" ht="12.75">
      <c r="C2287" s="85"/>
      <c r="F2287" s="84"/>
    </row>
    <row r="2288" spans="3:6" ht="12.75">
      <c r="C2288" s="85"/>
      <c r="F2288" s="84"/>
    </row>
    <row r="2289" spans="3:6" ht="12.75">
      <c r="C2289" s="85"/>
      <c r="F2289" s="84"/>
    </row>
    <row r="2290" spans="3:6" ht="12.75">
      <c r="C2290" s="85"/>
      <c r="F2290" s="84"/>
    </row>
    <row r="2291" spans="3:6" ht="12.75">
      <c r="C2291" s="85"/>
      <c r="F2291" s="84"/>
    </row>
    <row r="2292" spans="3:6" ht="12.75">
      <c r="C2292" s="85"/>
      <c r="F2292" s="84"/>
    </row>
    <row r="2293" spans="3:6" ht="12.75">
      <c r="C2293" s="85"/>
      <c r="F2293" s="84"/>
    </row>
    <row r="2294" spans="3:6" ht="12.75">
      <c r="C2294" s="85"/>
      <c r="F2294" s="84"/>
    </row>
    <row r="2295" spans="3:6" ht="12.75">
      <c r="C2295" s="85"/>
      <c r="F2295" s="84"/>
    </row>
    <row r="2296" spans="3:6" ht="12.75">
      <c r="C2296" s="85"/>
      <c r="F2296" s="84"/>
    </row>
    <row r="2297" spans="3:6" ht="12.75">
      <c r="C2297" s="85"/>
      <c r="F2297" s="84"/>
    </row>
    <row r="2298" spans="3:6" ht="12.75">
      <c r="C2298" s="85"/>
      <c r="F2298" s="84"/>
    </row>
    <row r="2299" spans="3:6" ht="12.75">
      <c r="C2299" s="85"/>
      <c r="F2299" s="84"/>
    </row>
    <row r="2300" spans="3:6" ht="12.75">
      <c r="C2300" s="85"/>
      <c r="F2300" s="84"/>
    </row>
    <row r="2301" spans="3:6" ht="12.75">
      <c r="C2301" s="85"/>
      <c r="F2301" s="84"/>
    </row>
    <row r="2302" spans="3:6" ht="12.75">
      <c r="C2302" s="85"/>
      <c r="F2302" s="84"/>
    </row>
    <row r="2303" spans="3:6" ht="12.75">
      <c r="C2303" s="85"/>
      <c r="F2303" s="84"/>
    </row>
    <row r="2304" spans="3:6" ht="12.75">
      <c r="C2304" s="85"/>
      <c r="F2304" s="84"/>
    </row>
    <row r="2305" spans="3:6" ht="12.75">
      <c r="C2305" s="85"/>
      <c r="F2305" s="84"/>
    </row>
    <row r="2306" spans="3:6" ht="12.75">
      <c r="C2306" s="85"/>
      <c r="F2306" s="84"/>
    </row>
    <row r="2307" spans="3:6" ht="12.75">
      <c r="C2307" s="85"/>
      <c r="F2307" s="84"/>
    </row>
    <row r="2308" spans="3:6" ht="12.75">
      <c r="C2308" s="85"/>
      <c r="F2308" s="84"/>
    </row>
    <row r="2309" spans="3:6" ht="12.75">
      <c r="C2309" s="85"/>
      <c r="F2309" s="84"/>
    </row>
    <row r="2310" spans="3:6" ht="12.75">
      <c r="C2310" s="85"/>
      <c r="F2310" s="84"/>
    </row>
    <row r="2311" spans="3:6" ht="12.75">
      <c r="C2311" s="85"/>
      <c r="F2311" s="84"/>
    </row>
    <row r="2312" spans="3:6" ht="12.75">
      <c r="C2312" s="85"/>
      <c r="F2312" s="84"/>
    </row>
    <row r="2313" spans="3:6" ht="12.75">
      <c r="C2313" s="85"/>
      <c r="F2313" s="84"/>
    </row>
    <row r="2314" spans="3:6" ht="12.75">
      <c r="C2314" s="85"/>
      <c r="F2314" s="84"/>
    </row>
    <row r="2315" spans="3:6" ht="12.75">
      <c r="C2315" s="85"/>
      <c r="F2315" s="84"/>
    </row>
    <row r="2316" spans="3:6" ht="12.75">
      <c r="C2316" s="85"/>
      <c r="F2316" s="84"/>
    </row>
    <row r="2317" spans="3:6" ht="12.75">
      <c r="C2317" s="85"/>
      <c r="F2317" s="84"/>
    </row>
    <row r="2318" spans="3:6" ht="12.75">
      <c r="C2318" s="85"/>
      <c r="F2318" s="84"/>
    </row>
    <row r="2319" spans="3:6" ht="12.75">
      <c r="C2319" s="85"/>
      <c r="F2319" s="84"/>
    </row>
    <row r="2320" spans="3:6" ht="12.75">
      <c r="C2320" s="85"/>
      <c r="F2320" s="84"/>
    </row>
    <row r="2321" spans="3:6" ht="12.75">
      <c r="C2321" s="85"/>
      <c r="F2321" s="84"/>
    </row>
    <row r="2322" spans="3:6" ht="12.75">
      <c r="C2322" s="85"/>
      <c r="F2322" s="84"/>
    </row>
    <row r="2323" spans="3:6" ht="12.75">
      <c r="C2323" s="85"/>
      <c r="F2323" s="84"/>
    </row>
    <row r="2324" spans="3:6" ht="12.75">
      <c r="C2324" s="85"/>
      <c r="F2324" s="84"/>
    </row>
    <row r="2325" spans="3:6" ht="12.75">
      <c r="C2325" s="85"/>
      <c r="F2325" s="84"/>
    </row>
    <row r="2326" spans="3:6" ht="12.75">
      <c r="C2326" s="85"/>
      <c r="F2326" s="84"/>
    </row>
    <row r="2327" spans="3:6" ht="12.75">
      <c r="C2327" s="85"/>
      <c r="F2327" s="84"/>
    </row>
    <row r="2328" spans="3:6" ht="12.75">
      <c r="C2328" s="85"/>
      <c r="F2328" s="84"/>
    </row>
    <row r="2329" spans="3:6" ht="12.75">
      <c r="C2329" s="85"/>
      <c r="F2329" s="84"/>
    </row>
    <row r="2330" spans="3:6" ht="12.75">
      <c r="C2330" s="85"/>
      <c r="F2330" s="84"/>
    </row>
    <row r="2331" spans="3:6" ht="12.75">
      <c r="C2331" s="85"/>
      <c r="F2331" s="84"/>
    </row>
    <row r="2332" spans="3:6" ht="12.75">
      <c r="C2332" s="85"/>
      <c r="F2332" s="84"/>
    </row>
    <row r="2333" spans="3:6" ht="12.75">
      <c r="C2333" s="85"/>
      <c r="F2333" s="84"/>
    </row>
    <row r="2334" spans="3:6" ht="12.75">
      <c r="C2334" s="85"/>
      <c r="F2334" s="84"/>
    </row>
    <row r="2335" spans="3:6" ht="12.75">
      <c r="C2335" s="85"/>
      <c r="F2335" s="84"/>
    </row>
    <row r="2336" spans="3:6" ht="12.75">
      <c r="C2336" s="85"/>
      <c r="F2336" s="84"/>
    </row>
    <row r="2337" spans="3:6" ht="12.75">
      <c r="C2337" s="85"/>
      <c r="F2337" s="84"/>
    </row>
    <row r="2338" spans="3:6" ht="12.75">
      <c r="C2338" s="85"/>
      <c r="F2338" s="84"/>
    </row>
    <row r="2339" spans="3:6" ht="12.75">
      <c r="C2339" s="85"/>
      <c r="F2339" s="84"/>
    </row>
    <row r="2340" spans="3:6" ht="12.75">
      <c r="C2340" s="85"/>
      <c r="F2340" s="84"/>
    </row>
    <row r="2341" spans="3:6" ht="12.75">
      <c r="C2341" s="85"/>
      <c r="F2341" s="84"/>
    </row>
    <row r="2342" spans="3:6" ht="12.75">
      <c r="C2342" s="85"/>
      <c r="F2342" s="84"/>
    </row>
    <row r="2343" spans="3:6" ht="12.75">
      <c r="C2343" s="85"/>
      <c r="F2343" s="84"/>
    </row>
    <row r="2344" spans="3:6" ht="12.75">
      <c r="C2344" s="85"/>
      <c r="F2344" s="84"/>
    </row>
    <row r="2345" spans="3:6" ht="12.75">
      <c r="C2345" s="85"/>
      <c r="F2345" s="84"/>
    </row>
    <row r="2346" spans="3:6" ht="12.75">
      <c r="C2346" s="85"/>
      <c r="F2346" s="84"/>
    </row>
    <row r="2347" spans="3:6" ht="12.75">
      <c r="C2347" s="85"/>
      <c r="F2347" s="84"/>
    </row>
    <row r="2348" spans="3:6" ht="12.75">
      <c r="C2348" s="85"/>
      <c r="F2348" s="84"/>
    </row>
    <row r="2349" spans="3:6" ht="12.75">
      <c r="C2349" s="85"/>
      <c r="F2349" s="84"/>
    </row>
    <row r="2350" spans="3:6" ht="12.75">
      <c r="C2350" s="85"/>
      <c r="F2350" s="84"/>
    </row>
    <row r="2351" spans="3:6" ht="12.75">
      <c r="C2351" s="85"/>
      <c r="F2351" s="84"/>
    </row>
    <row r="2352" spans="3:6" ht="12.75">
      <c r="C2352" s="85"/>
      <c r="F2352" s="84"/>
    </row>
    <row r="2353" spans="3:6" ht="12.75">
      <c r="C2353" s="85"/>
      <c r="F2353" s="84"/>
    </row>
    <row r="2354" spans="3:6" ht="12.75">
      <c r="C2354" s="85"/>
      <c r="F2354" s="84"/>
    </row>
    <row r="2355" spans="3:6" ht="12.75">
      <c r="C2355" s="85"/>
      <c r="F2355" s="84"/>
    </row>
    <row r="2356" spans="3:6" ht="12.75">
      <c r="C2356" s="85"/>
      <c r="F2356" s="84"/>
    </row>
    <row r="2357" spans="3:6" ht="12.75">
      <c r="C2357" s="85"/>
      <c r="F2357" s="84"/>
    </row>
    <row r="2358" spans="3:6" ht="12.75">
      <c r="C2358" s="85"/>
      <c r="F2358" s="84"/>
    </row>
    <row r="2359" spans="3:6" ht="12.75">
      <c r="C2359" s="85"/>
      <c r="F2359" s="84"/>
    </row>
    <row r="2360" spans="3:6" ht="12.75">
      <c r="C2360" s="85"/>
      <c r="F2360" s="84"/>
    </row>
    <row r="2361" spans="3:6" ht="12.75">
      <c r="C2361" s="85"/>
      <c r="F2361" s="84"/>
    </row>
    <row r="2362" spans="3:6" ht="12.75">
      <c r="C2362" s="85"/>
      <c r="F2362" s="84"/>
    </row>
    <row r="2363" spans="3:6" ht="12.75">
      <c r="C2363" s="85"/>
      <c r="F2363" s="84"/>
    </row>
    <row r="2364" spans="3:6" ht="12.75">
      <c r="C2364" s="85"/>
      <c r="F2364" s="84"/>
    </row>
    <row r="2365" spans="3:6" ht="12.75">
      <c r="C2365" s="85"/>
      <c r="F2365" s="84"/>
    </row>
    <row r="2366" spans="3:6" ht="12.75">
      <c r="C2366" s="85"/>
      <c r="F2366" s="84"/>
    </row>
    <row r="2367" spans="3:6" ht="12.75">
      <c r="C2367" s="85"/>
      <c r="F2367" s="84"/>
    </row>
    <row r="2368" spans="3:6" ht="12.75">
      <c r="C2368" s="85"/>
      <c r="F2368" s="84"/>
    </row>
    <row r="2369" spans="3:6" ht="12.75">
      <c r="C2369" s="85"/>
      <c r="F2369" s="84"/>
    </row>
    <row r="2370" spans="3:6" ht="12.75">
      <c r="C2370" s="85"/>
      <c r="F2370" s="84"/>
    </row>
    <row r="2371" spans="3:6" ht="12.75">
      <c r="C2371" s="85"/>
      <c r="F2371" s="84"/>
    </row>
    <row r="2372" spans="3:6" ht="12.75">
      <c r="C2372" s="85"/>
      <c r="F2372" s="84"/>
    </row>
    <row r="2373" spans="3:6" ht="12.75">
      <c r="C2373" s="85"/>
      <c r="F2373" s="84"/>
    </row>
    <row r="2374" spans="3:6" ht="12.75">
      <c r="C2374" s="85"/>
      <c r="F2374" s="84"/>
    </row>
    <row r="2375" spans="3:6" ht="12.75">
      <c r="C2375" s="85"/>
      <c r="F2375" s="84"/>
    </row>
    <row r="2376" spans="3:6" ht="12.75">
      <c r="C2376" s="85"/>
      <c r="F2376" s="84"/>
    </row>
    <row r="2377" spans="3:6" ht="12.75">
      <c r="C2377" s="85"/>
      <c r="F2377" s="84"/>
    </row>
    <row r="2378" spans="3:6" ht="12.75">
      <c r="C2378" s="85"/>
      <c r="F2378" s="84"/>
    </row>
    <row r="2379" spans="3:6" ht="12.75">
      <c r="C2379" s="85"/>
      <c r="F2379" s="84"/>
    </row>
    <row r="2380" spans="3:6" ht="12.75">
      <c r="C2380" s="85"/>
      <c r="F2380" s="84"/>
    </row>
    <row r="2381" spans="3:6" ht="12.75">
      <c r="C2381" s="85"/>
      <c r="F2381" s="84"/>
    </row>
    <row r="2382" spans="3:6" ht="12.75">
      <c r="C2382" s="85"/>
      <c r="F2382" s="84"/>
    </row>
    <row r="2383" spans="3:6" ht="12.75">
      <c r="C2383" s="85"/>
      <c r="F2383" s="84"/>
    </row>
    <row r="2384" spans="3:6" ht="12.75">
      <c r="C2384" s="85"/>
      <c r="F2384" s="84"/>
    </row>
    <row r="2385" spans="3:6" ht="12.75">
      <c r="C2385" s="85"/>
      <c r="F2385" s="84"/>
    </row>
    <row r="2386" spans="3:6" ht="12.75">
      <c r="C2386" s="85"/>
      <c r="F2386" s="84"/>
    </row>
    <row r="2387" spans="3:6" ht="12.75">
      <c r="C2387" s="85"/>
      <c r="F2387" s="84"/>
    </row>
    <row r="2388" spans="3:6" ht="12.75">
      <c r="C2388" s="85"/>
      <c r="F2388" s="84"/>
    </row>
    <row r="2389" spans="3:6" ht="12.75">
      <c r="C2389" s="85"/>
      <c r="F2389" s="84"/>
    </row>
    <row r="2390" spans="3:6" ht="12.75">
      <c r="C2390" s="85"/>
      <c r="F2390" s="84"/>
    </row>
    <row r="2391" spans="3:6" ht="12.75">
      <c r="C2391" s="85"/>
      <c r="F2391" s="84"/>
    </row>
    <row r="2392" spans="3:6" ht="12.75">
      <c r="C2392" s="85"/>
      <c r="F2392" s="84"/>
    </row>
    <row r="2393" spans="3:6" ht="12.75">
      <c r="C2393" s="85"/>
      <c r="F2393" s="84"/>
    </row>
    <row r="2394" spans="3:6" ht="12.75">
      <c r="C2394" s="85"/>
      <c r="F2394" s="84"/>
    </row>
    <row r="2395" spans="3:6" ht="12.75">
      <c r="C2395" s="85"/>
      <c r="F2395" s="84"/>
    </row>
    <row r="2396" spans="3:6" ht="12.75">
      <c r="C2396" s="85"/>
      <c r="F2396" s="84"/>
    </row>
    <row r="2397" spans="3:6" ht="12.75">
      <c r="C2397" s="85"/>
      <c r="F2397" s="84"/>
    </row>
    <row r="2398" spans="3:6" ht="12.75">
      <c r="C2398" s="85"/>
      <c r="F2398" s="84"/>
    </row>
    <row r="2399" spans="3:6" ht="12.75">
      <c r="C2399" s="85"/>
      <c r="F2399" s="84"/>
    </row>
    <row r="2400" spans="3:6" ht="12.75">
      <c r="C2400" s="85"/>
      <c r="F2400" s="84"/>
    </row>
    <row r="2401" spans="3:6" ht="12.75">
      <c r="C2401" s="85"/>
      <c r="F2401" s="84"/>
    </row>
    <row r="2402" spans="3:6" ht="12.75">
      <c r="C2402" s="85"/>
      <c r="F2402" s="84"/>
    </row>
    <row r="2403" spans="3:6" ht="12.75">
      <c r="C2403" s="85"/>
      <c r="F2403" s="84"/>
    </row>
    <row r="2404" spans="3:6" ht="12.75">
      <c r="C2404" s="85"/>
      <c r="F2404" s="84"/>
    </row>
    <row r="2405" spans="3:6" ht="12.75">
      <c r="C2405" s="85"/>
      <c r="F2405" s="84"/>
    </row>
    <row r="2406" spans="3:6" ht="12.75">
      <c r="C2406" s="85"/>
      <c r="F2406" s="84"/>
    </row>
    <row r="2407" spans="3:6" ht="12.75">
      <c r="C2407" s="85"/>
      <c r="F2407" s="84"/>
    </row>
    <row r="2408" spans="3:6" ht="12.75">
      <c r="C2408" s="85"/>
      <c r="F2408" s="84"/>
    </row>
    <row r="2409" spans="3:6" ht="12.75">
      <c r="C2409" s="85"/>
      <c r="F2409" s="84"/>
    </row>
    <row r="2410" spans="3:6" ht="12.75">
      <c r="C2410" s="85"/>
      <c r="F2410" s="84"/>
    </row>
    <row r="2411" spans="3:6" ht="12.75">
      <c r="C2411" s="85"/>
      <c r="F2411" s="84"/>
    </row>
    <row r="2412" spans="3:6" ht="12.75">
      <c r="C2412" s="85"/>
      <c r="F2412" s="84"/>
    </row>
    <row r="2413" spans="3:6" ht="12.75">
      <c r="C2413" s="85"/>
      <c r="F2413" s="84"/>
    </row>
    <row r="2414" spans="3:6" ht="12.75">
      <c r="C2414" s="85"/>
      <c r="F2414" s="84"/>
    </row>
    <row r="2415" spans="3:6" ht="12.75">
      <c r="C2415" s="85"/>
      <c r="F2415" s="84"/>
    </row>
    <row r="2416" spans="3:6" ht="12.75">
      <c r="C2416" s="85"/>
      <c r="F2416" s="84"/>
    </row>
    <row r="2417" spans="3:6" ht="12.75">
      <c r="C2417" s="85"/>
      <c r="F2417" s="84"/>
    </row>
    <row r="2418" spans="3:6" ht="12.75">
      <c r="C2418" s="85"/>
      <c r="F2418" s="84"/>
    </row>
    <row r="2419" spans="3:6" ht="12.75">
      <c r="C2419" s="85"/>
      <c r="F2419" s="84"/>
    </row>
    <row r="2420" spans="3:6" ht="12.75">
      <c r="C2420" s="85"/>
      <c r="F2420" s="84"/>
    </row>
    <row r="2421" spans="3:6" ht="12.75">
      <c r="C2421" s="85"/>
      <c r="F2421" s="84"/>
    </row>
    <row r="2422" spans="3:6" ht="12.75">
      <c r="C2422" s="85"/>
      <c r="F2422" s="84"/>
    </row>
    <row r="2423" spans="3:6" ht="12.75">
      <c r="C2423" s="85"/>
      <c r="F2423" s="84"/>
    </row>
    <row r="2424" spans="3:6" ht="12.75">
      <c r="C2424" s="85"/>
      <c r="F2424" s="84"/>
    </row>
    <row r="2425" spans="3:6" ht="12.75">
      <c r="C2425" s="85"/>
      <c r="F2425" s="84"/>
    </row>
    <row r="2426" spans="3:6" ht="12.75">
      <c r="C2426" s="85"/>
      <c r="F2426" s="84"/>
    </row>
    <row r="2427" spans="3:6" ht="12.75">
      <c r="C2427" s="85"/>
      <c r="F2427" s="84"/>
    </row>
    <row r="2428" spans="3:6" ht="12.75">
      <c r="C2428" s="85"/>
      <c r="F2428" s="84"/>
    </row>
    <row r="2429" spans="3:6" ht="12.75">
      <c r="C2429" s="85"/>
      <c r="F2429" s="84"/>
    </row>
    <row r="2430" spans="3:6" ht="12.75">
      <c r="C2430" s="85"/>
      <c r="F2430" s="84"/>
    </row>
    <row r="2431" spans="3:6" ht="12.75">
      <c r="C2431" s="85"/>
      <c r="F2431" s="84"/>
    </row>
    <row r="2432" spans="3:6" ht="12.75">
      <c r="C2432" s="85"/>
      <c r="F2432" s="84"/>
    </row>
    <row r="2433" spans="3:6" ht="12.75">
      <c r="C2433" s="85"/>
      <c r="F2433" s="84"/>
    </row>
    <row r="2434" spans="3:6" ht="12.75">
      <c r="C2434" s="85"/>
      <c r="F2434" s="84"/>
    </row>
    <row r="2435" spans="3:6" ht="12.75">
      <c r="C2435" s="85"/>
      <c r="F2435" s="84"/>
    </row>
    <row r="2436" spans="3:6" ht="12.75">
      <c r="C2436" s="85"/>
      <c r="F2436" s="84"/>
    </row>
    <row r="2437" spans="3:6" ht="12.75">
      <c r="C2437" s="85"/>
      <c r="F2437" s="84"/>
    </row>
    <row r="2438" spans="3:6" ht="12.75">
      <c r="C2438" s="85"/>
      <c r="F2438" s="84"/>
    </row>
    <row r="2439" spans="3:6" ht="12.75">
      <c r="C2439" s="85"/>
      <c r="F2439" s="84"/>
    </row>
    <row r="2440" spans="3:6" ht="12.75">
      <c r="C2440" s="85"/>
      <c r="F2440" s="84"/>
    </row>
    <row r="2441" spans="3:6" ht="12.75">
      <c r="C2441" s="85"/>
      <c r="F2441" s="84"/>
    </row>
    <row r="2442" spans="3:6" ht="12.75">
      <c r="C2442" s="85"/>
      <c r="F2442" s="84"/>
    </row>
    <row r="2443" spans="3:6" ht="12.75">
      <c r="C2443" s="85"/>
      <c r="F2443" s="84"/>
    </row>
    <row r="2444" spans="3:6" ht="12.75">
      <c r="C2444" s="85"/>
      <c r="F2444" s="84"/>
    </row>
    <row r="2445" spans="3:6" ht="12.75">
      <c r="C2445" s="85"/>
      <c r="F2445" s="84"/>
    </row>
    <row r="2446" spans="3:6" ht="12.75">
      <c r="C2446" s="85"/>
      <c r="F2446" s="84"/>
    </row>
    <row r="2447" spans="3:6" ht="12.75">
      <c r="C2447" s="85"/>
      <c r="F2447" s="84"/>
    </row>
    <row r="2448" spans="3:6" ht="12.75">
      <c r="C2448" s="85"/>
      <c r="F2448" s="84"/>
    </row>
    <row r="2449" spans="3:6" ht="12.75">
      <c r="C2449" s="85"/>
      <c r="F2449" s="84"/>
    </row>
    <row r="2450" spans="3:6" ht="12.75">
      <c r="C2450" s="85"/>
      <c r="F2450" s="84"/>
    </row>
    <row r="2451" spans="3:6" ht="12.75">
      <c r="C2451" s="85"/>
      <c r="F2451" s="84"/>
    </row>
    <row r="2452" spans="3:6" ht="12.75">
      <c r="C2452" s="85"/>
      <c r="F2452" s="84"/>
    </row>
    <row r="2453" spans="3:6" ht="12.75">
      <c r="C2453" s="85"/>
      <c r="F2453" s="84"/>
    </row>
    <row r="2454" spans="3:6" ht="12.75">
      <c r="C2454" s="85"/>
      <c r="F2454" s="84"/>
    </row>
    <row r="2455" spans="3:6" ht="12.75">
      <c r="C2455" s="85"/>
      <c r="F2455" s="84"/>
    </row>
    <row r="2456" spans="3:6" ht="12.75">
      <c r="C2456" s="85"/>
      <c r="F2456" s="84"/>
    </row>
    <row r="2457" spans="3:6" ht="12.75">
      <c r="C2457" s="85"/>
      <c r="F2457" s="84"/>
    </row>
    <row r="2458" spans="3:6" ht="12.75">
      <c r="C2458" s="85"/>
      <c r="F2458" s="84"/>
    </row>
    <row r="2459" spans="3:6" ht="12.75">
      <c r="C2459" s="85"/>
      <c r="F2459" s="84"/>
    </row>
    <row r="2460" spans="3:6" ht="12.75">
      <c r="C2460" s="85"/>
      <c r="F2460" s="84"/>
    </row>
    <row r="2461" spans="3:6" ht="12.75">
      <c r="C2461" s="85"/>
      <c r="F2461" s="84"/>
    </row>
    <row r="2462" spans="3:6" ht="12.75">
      <c r="C2462" s="85"/>
      <c r="F2462" s="84"/>
    </row>
    <row r="2463" spans="3:6" ht="12.75">
      <c r="C2463" s="85"/>
      <c r="F2463" s="84"/>
    </row>
    <row r="2464" spans="3:6" ht="12.75">
      <c r="C2464" s="85"/>
      <c r="F2464" s="84"/>
    </row>
    <row r="2465" spans="3:6" ht="12.75">
      <c r="C2465" s="85"/>
      <c r="F2465" s="84"/>
    </row>
    <row r="2466" spans="3:6" ht="12.75">
      <c r="C2466" s="85"/>
      <c r="F2466" s="84"/>
    </row>
    <row r="2467" spans="3:6" ht="12.75">
      <c r="C2467" s="85"/>
      <c r="F2467" s="84"/>
    </row>
    <row r="2468" spans="3:6" ht="12.75">
      <c r="C2468" s="85"/>
      <c r="F2468" s="84"/>
    </row>
    <row r="2469" spans="3:6" ht="12.75">
      <c r="C2469" s="85"/>
      <c r="F2469" s="84"/>
    </row>
    <row r="2470" spans="3:6" ht="12.75">
      <c r="C2470" s="85"/>
      <c r="F2470" s="84"/>
    </row>
    <row r="2471" spans="3:6" ht="12.75">
      <c r="C2471" s="85"/>
      <c r="F2471" s="84"/>
    </row>
    <row r="2472" spans="3:6" ht="12.75">
      <c r="C2472" s="85"/>
      <c r="F2472" s="84"/>
    </row>
    <row r="2473" spans="3:6" ht="12.75">
      <c r="C2473" s="85"/>
      <c r="F2473" s="84"/>
    </row>
    <row r="2474" spans="3:6" ht="12.75">
      <c r="C2474" s="85"/>
      <c r="F2474" s="84"/>
    </row>
    <row r="2475" spans="3:6" ht="12.75">
      <c r="C2475" s="85"/>
      <c r="F2475" s="84"/>
    </row>
    <row r="2476" spans="3:6" ht="12.75">
      <c r="C2476" s="85"/>
      <c r="F2476" s="84"/>
    </row>
    <row r="2477" spans="3:6" ht="12.75">
      <c r="C2477" s="85"/>
      <c r="F2477" s="84"/>
    </row>
    <row r="2478" spans="3:6" ht="12.75">
      <c r="C2478" s="85"/>
      <c r="F2478" s="84"/>
    </row>
    <row r="2479" spans="3:6" ht="12.75">
      <c r="C2479" s="85"/>
      <c r="F2479" s="84"/>
    </row>
    <row r="2480" spans="3:6" ht="12.75">
      <c r="C2480" s="85"/>
      <c r="F2480" s="84"/>
    </row>
    <row r="2481" spans="3:6" ht="12.75">
      <c r="C2481" s="85"/>
      <c r="F2481" s="84"/>
    </row>
    <row r="2482" spans="3:6" ht="12.75">
      <c r="C2482" s="85"/>
      <c r="F2482" s="84"/>
    </row>
    <row r="2483" spans="3:6" ht="12.75">
      <c r="C2483" s="85"/>
      <c r="F2483" s="84"/>
    </row>
    <row r="2484" spans="3:6" ht="12.75">
      <c r="C2484" s="85"/>
      <c r="F2484" s="84"/>
    </row>
    <row r="2485" spans="3:6" ht="12.75">
      <c r="C2485" s="85"/>
      <c r="F2485" s="84"/>
    </row>
    <row r="2486" spans="3:6" ht="12.75">
      <c r="C2486" s="85"/>
      <c r="F2486" s="84"/>
    </row>
    <row r="2487" spans="3:6" ht="12.75">
      <c r="C2487" s="85"/>
      <c r="F2487" s="84"/>
    </row>
    <row r="2488" spans="3:6" ht="12.75">
      <c r="C2488" s="85"/>
      <c r="F2488" s="84"/>
    </row>
    <row r="2489" spans="3:6" ht="12.75">
      <c r="C2489" s="85"/>
      <c r="F2489" s="84"/>
    </row>
    <row r="2490" spans="3:6" ht="12.75">
      <c r="C2490" s="85"/>
      <c r="F2490" s="84"/>
    </row>
    <row r="2491" spans="3:6" ht="12.75">
      <c r="C2491" s="85"/>
      <c r="F2491" s="84"/>
    </row>
    <row r="2492" spans="3:6" ht="12.75">
      <c r="C2492" s="85"/>
      <c r="F2492" s="84"/>
    </row>
    <row r="2493" spans="3:6" ht="12.75">
      <c r="C2493" s="85"/>
      <c r="F2493" s="84"/>
    </row>
    <row r="2494" spans="3:6" ht="12.75">
      <c r="C2494" s="85"/>
      <c r="F2494" s="84"/>
    </row>
    <row r="2495" spans="3:6" ht="12.75">
      <c r="C2495" s="85"/>
      <c r="F2495" s="84"/>
    </row>
    <row r="2496" spans="3:6" ht="12.75">
      <c r="C2496" s="85"/>
      <c r="F2496" s="84"/>
    </row>
    <row r="2497" spans="3:6" ht="12.75">
      <c r="C2497" s="85"/>
      <c r="F2497" s="84"/>
    </row>
    <row r="2498" spans="3:6" ht="12.75">
      <c r="C2498" s="85"/>
      <c r="F2498" s="84"/>
    </row>
    <row r="2499" spans="3:6" ht="12.75">
      <c r="C2499" s="85"/>
      <c r="F2499" s="84"/>
    </row>
    <row r="2500" spans="3:6" ht="12.75">
      <c r="C2500" s="85"/>
      <c r="F2500" s="84"/>
    </row>
    <row r="2501" spans="3:6" ht="12.75">
      <c r="C2501" s="85"/>
      <c r="F2501" s="84"/>
    </row>
    <row r="2502" spans="3:6" ht="12.75">
      <c r="C2502" s="85"/>
      <c r="F2502" s="84"/>
    </row>
    <row r="2503" spans="3:6" ht="12.75">
      <c r="C2503" s="85"/>
      <c r="F2503" s="84"/>
    </row>
    <row r="2504" spans="3:6" ht="12.75">
      <c r="C2504" s="85"/>
      <c r="F2504" s="84"/>
    </row>
    <row r="2505" spans="3:6" ht="12.75">
      <c r="C2505" s="85"/>
      <c r="F2505" s="84"/>
    </row>
    <row r="2506" spans="3:6" ht="12.75">
      <c r="C2506" s="85"/>
      <c r="F2506" s="84"/>
    </row>
    <row r="2507" spans="3:6" ht="12.75">
      <c r="C2507" s="85"/>
      <c r="F2507" s="84"/>
    </row>
    <row r="2508" spans="3:6" ht="12.75">
      <c r="C2508" s="85"/>
      <c r="F2508" s="84"/>
    </row>
    <row r="2509" spans="3:6" ht="12.75">
      <c r="C2509" s="85"/>
      <c r="F2509" s="84"/>
    </row>
    <row r="2510" spans="3:6" ht="12.75">
      <c r="C2510" s="85"/>
      <c r="F2510" s="84"/>
    </row>
    <row r="2511" spans="3:6" ht="12.75">
      <c r="C2511" s="85"/>
      <c r="F2511" s="84"/>
    </row>
    <row r="2512" spans="3:6" ht="12.75">
      <c r="C2512" s="85"/>
      <c r="F2512" s="84"/>
    </row>
    <row r="2513" spans="3:6" ht="12.75">
      <c r="C2513" s="85"/>
      <c r="F2513" s="84"/>
    </row>
    <row r="2514" spans="3:6" ht="12.75">
      <c r="C2514" s="85"/>
      <c r="F2514" s="84"/>
    </row>
    <row r="2515" spans="3:6" ht="12.75">
      <c r="C2515" s="85"/>
      <c r="F2515" s="84"/>
    </row>
    <row r="2516" spans="3:6" ht="12.75">
      <c r="C2516" s="85"/>
      <c r="F2516" s="84"/>
    </row>
    <row r="2517" spans="3:6" ht="12.75">
      <c r="C2517" s="85"/>
      <c r="F2517" s="84"/>
    </row>
    <row r="2518" spans="3:6" ht="12.75">
      <c r="C2518" s="85"/>
      <c r="F2518" s="84"/>
    </row>
    <row r="2519" spans="3:6" ht="12.75">
      <c r="C2519" s="85"/>
      <c r="F2519" s="84"/>
    </row>
    <row r="2520" spans="3:6" ht="12.75">
      <c r="C2520" s="85"/>
      <c r="F2520" s="84"/>
    </row>
    <row r="2521" spans="3:6" ht="12.75">
      <c r="C2521" s="85"/>
      <c r="F2521" s="84"/>
    </row>
    <row r="2522" spans="3:6" ht="12.75">
      <c r="C2522" s="85"/>
      <c r="F2522" s="84"/>
    </row>
    <row r="2523" spans="3:6" ht="12.75">
      <c r="C2523" s="85"/>
      <c r="F2523" s="84"/>
    </row>
    <row r="2524" spans="3:6" ht="12.75">
      <c r="C2524" s="85"/>
      <c r="F2524" s="84"/>
    </row>
    <row r="2525" spans="3:6" ht="12.75">
      <c r="C2525" s="85"/>
      <c r="F2525" s="84"/>
    </row>
    <row r="2526" spans="3:6" ht="12.75">
      <c r="C2526" s="85"/>
      <c r="F2526" s="84"/>
    </row>
    <row r="2527" spans="3:6" ht="12.75">
      <c r="C2527" s="85"/>
      <c r="F2527" s="84"/>
    </row>
    <row r="2528" spans="3:6" ht="12.75">
      <c r="C2528" s="85"/>
      <c r="F2528" s="84"/>
    </row>
    <row r="2529" spans="3:6" ht="12.75">
      <c r="C2529" s="85"/>
      <c r="F2529" s="84"/>
    </row>
    <row r="2530" spans="3:6" ht="12.75">
      <c r="C2530" s="85"/>
      <c r="F2530" s="84"/>
    </row>
    <row r="2531" spans="3:6" ht="12.75">
      <c r="C2531" s="85"/>
      <c r="F2531" s="84"/>
    </row>
    <row r="2532" spans="3:6" ht="12.75">
      <c r="C2532" s="85"/>
      <c r="F2532" s="84"/>
    </row>
    <row r="2533" spans="3:6" ht="12.75">
      <c r="C2533" s="85"/>
      <c r="F2533" s="84"/>
    </row>
    <row r="2534" spans="3:6" ht="12.75">
      <c r="C2534" s="85"/>
      <c r="F2534" s="84"/>
    </row>
    <row r="2535" spans="3:6" ht="12.75">
      <c r="C2535" s="85"/>
      <c r="F2535" s="84"/>
    </row>
    <row r="2536" spans="3:6" ht="12.75">
      <c r="C2536" s="85"/>
      <c r="F2536" s="84"/>
    </row>
    <row r="2537" spans="3:6" ht="12.75">
      <c r="C2537" s="85"/>
      <c r="F2537" s="84"/>
    </row>
    <row r="2538" spans="3:6" ht="12.75">
      <c r="C2538" s="85"/>
      <c r="F2538" s="84"/>
    </row>
    <row r="2539" spans="3:6" ht="12.75">
      <c r="C2539" s="85"/>
      <c r="F2539" s="84"/>
    </row>
    <row r="2540" spans="3:6" ht="12.75">
      <c r="C2540" s="85"/>
      <c r="F2540" s="84"/>
    </row>
    <row r="2541" spans="3:6" ht="12.75">
      <c r="C2541" s="85"/>
      <c r="F2541" s="84"/>
    </row>
    <row r="2542" spans="3:6" ht="12.75">
      <c r="C2542" s="85"/>
      <c r="F2542" s="84"/>
    </row>
    <row r="2543" spans="3:6" ht="12.75">
      <c r="C2543" s="85"/>
      <c r="F2543" s="84"/>
    </row>
    <row r="2544" spans="3:6" ht="12.75">
      <c r="C2544" s="85"/>
      <c r="F2544" s="84"/>
    </row>
    <row r="2545" spans="3:6" ht="12.75">
      <c r="C2545" s="85"/>
      <c r="F2545" s="84"/>
    </row>
    <row r="2546" spans="3:6" ht="12.75">
      <c r="C2546" s="85"/>
      <c r="F2546" s="84"/>
    </row>
    <row r="2547" spans="3:6" ht="12.75">
      <c r="C2547" s="85"/>
      <c r="F2547" s="84"/>
    </row>
    <row r="2548" spans="3:6" ht="12.75">
      <c r="C2548" s="85"/>
      <c r="F2548" s="84"/>
    </row>
    <row r="2549" spans="3:6" ht="12.75">
      <c r="C2549" s="85"/>
      <c r="F2549" s="84"/>
    </row>
    <row r="2550" spans="3:6" ht="12.75">
      <c r="C2550" s="85"/>
      <c r="F2550" s="84"/>
    </row>
    <row r="2551" spans="3:6" ht="12.75">
      <c r="C2551" s="85"/>
      <c r="F2551" s="84"/>
    </row>
    <row r="2552" spans="3:6" ht="12.75">
      <c r="C2552" s="85"/>
      <c r="F2552" s="84"/>
    </row>
    <row r="2553" spans="3:6" ht="12.75">
      <c r="C2553" s="85"/>
      <c r="F2553" s="84"/>
    </row>
    <row r="2554" spans="3:6" ht="12.75">
      <c r="C2554" s="85"/>
      <c r="F2554" s="84"/>
    </row>
    <row r="2555" spans="3:6" ht="12.75">
      <c r="C2555" s="85"/>
      <c r="F2555" s="84"/>
    </row>
    <row r="2556" spans="3:6" ht="12.75">
      <c r="C2556" s="85"/>
      <c r="F2556" s="84"/>
    </row>
    <row r="2557" spans="3:6" ht="12.75">
      <c r="C2557" s="85"/>
      <c r="F2557" s="84"/>
    </row>
    <row r="2558" spans="3:6" ht="12.75">
      <c r="C2558" s="85"/>
      <c r="F2558" s="84"/>
    </row>
    <row r="2559" spans="3:6" ht="12.75">
      <c r="C2559" s="85"/>
      <c r="F2559" s="84"/>
    </row>
    <row r="2560" spans="3:6" ht="12.75">
      <c r="C2560" s="85"/>
      <c r="F2560" s="84"/>
    </row>
    <row r="2561" spans="3:6" ht="12.75">
      <c r="C2561" s="85"/>
      <c r="F2561" s="84"/>
    </row>
    <row r="2562" spans="3:6" ht="12.75">
      <c r="C2562" s="85"/>
      <c r="F2562" s="84"/>
    </row>
    <row r="2563" spans="3:6" ht="12.75">
      <c r="C2563" s="85"/>
      <c r="F2563" s="84"/>
    </row>
    <row r="2564" spans="3:6" ht="12.75">
      <c r="C2564" s="85"/>
      <c r="F2564" s="84"/>
    </row>
    <row r="2565" spans="3:6" ht="12.75">
      <c r="C2565" s="85"/>
      <c r="F2565" s="84"/>
    </row>
    <row r="2566" spans="3:6" ht="12.75">
      <c r="C2566" s="85"/>
      <c r="F2566" s="84"/>
    </row>
    <row r="2567" spans="3:6" ht="12.75">
      <c r="C2567" s="85"/>
      <c r="F2567" s="84"/>
    </row>
    <row r="2568" spans="3:6" ht="12.75">
      <c r="C2568" s="85"/>
      <c r="F2568" s="84"/>
    </row>
    <row r="2569" spans="3:6" ht="12.75">
      <c r="C2569" s="85"/>
      <c r="F2569" s="84"/>
    </row>
    <row r="2570" spans="3:6" ht="12.75">
      <c r="C2570" s="85"/>
      <c r="F2570" s="84"/>
    </row>
    <row r="2571" spans="3:6" ht="12.75">
      <c r="C2571" s="85"/>
      <c r="F2571" s="84"/>
    </row>
    <row r="2572" spans="3:6" ht="12.75">
      <c r="C2572" s="85"/>
      <c r="F2572" s="84"/>
    </row>
    <row r="2573" spans="3:6" ht="12.75">
      <c r="C2573" s="85"/>
      <c r="F2573" s="84"/>
    </row>
    <row r="2574" spans="3:6" ht="12.75">
      <c r="C2574" s="85"/>
      <c r="F2574" s="84"/>
    </row>
    <row r="2575" spans="3:6" ht="12.75">
      <c r="C2575" s="85"/>
      <c r="F2575" s="84"/>
    </row>
    <row r="2576" spans="3:6" ht="12.75">
      <c r="C2576" s="85"/>
      <c r="F2576" s="84"/>
    </row>
    <row r="2577" spans="3:6" ht="12.75">
      <c r="C2577" s="85"/>
      <c r="F2577" s="84"/>
    </row>
    <row r="2578" spans="3:6" ht="12.75">
      <c r="C2578" s="85"/>
      <c r="F2578" s="84"/>
    </row>
    <row r="2579" spans="3:6" ht="12.75">
      <c r="C2579" s="85"/>
      <c r="F2579" s="84"/>
    </row>
    <row r="2580" spans="3:6" ht="12.75">
      <c r="C2580" s="85"/>
      <c r="F2580" s="84"/>
    </row>
    <row r="2581" spans="3:6" ht="12.75">
      <c r="C2581" s="85"/>
      <c r="F2581" s="84"/>
    </row>
    <row r="2582" spans="3:6" ht="12.75">
      <c r="C2582" s="85"/>
      <c r="F2582" s="84"/>
    </row>
    <row r="2583" spans="3:6" ht="12.75">
      <c r="C2583" s="85"/>
      <c r="F2583" s="84"/>
    </row>
    <row r="2584" spans="3:6" ht="12.75">
      <c r="C2584" s="85"/>
      <c r="F2584" s="84"/>
    </row>
    <row r="2585" spans="3:6" ht="12.75">
      <c r="C2585" s="85"/>
      <c r="F2585" s="84"/>
    </row>
    <row r="2586" spans="3:6" ht="12.75">
      <c r="C2586" s="85"/>
      <c r="F2586" s="84"/>
    </row>
    <row r="2587" spans="3:6" ht="12.75">
      <c r="C2587" s="85"/>
      <c r="F2587" s="84"/>
    </row>
    <row r="2588" spans="3:6" ht="12.75">
      <c r="C2588" s="85"/>
      <c r="F2588" s="84"/>
    </row>
    <row r="2589" spans="3:6" ht="12.75">
      <c r="C2589" s="85"/>
      <c r="F2589" s="84"/>
    </row>
    <row r="2590" spans="3:6" ht="12.75">
      <c r="C2590" s="85"/>
      <c r="F2590" s="84"/>
    </row>
    <row r="2591" spans="3:6" ht="12.75">
      <c r="C2591" s="85"/>
      <c r="F2591" s="84"/>
    </row>
    <row r="2592" spans="3:6" ht="12.75">
      <c r="C2592" s="85"/>
      <c r="F2592" s="84"/>
    </row>
    <row r="2593" spans="3:6" ht="12.75">
      <c r="C2593" s="85"/>
      <c r="F2593" s="84"/>
    </row>
    <row r="2594" spans="3:6" ht="12.75">
      <c r="C2594" s="85"/>
      <c r="F2594" s="84"/>
    </row>
    <row r="2595" spans="3:6" ht="12.75">
      <c r="C2595" s="85"/>
      <c r="F2595" s="84"/>
    </row>
    <row r="2596" spans="3:6" ht="12.75">
      <c r="C2596" s="85"/>
      <c r="F2596" s="84"/>
    </row>
    <row r="2597" spans="3:6" ht="12.75">
      <c r="C2597" s="85"/>
      <c r="F2597" s="84"/>
    </row>
    <row r="2598" spans="3:6" ht="12.75">
      <c r="C2598" s="85"/>
      <c r="F2598" s="84"/>
    </row>
    <row r="2599" spans="3:6" ht="12.75">
      <c r="C2599" s="85"/>
      <c r="F2599" s="84"/>
    </row>
    <row r="2600" spans="3:6" ht="12.75">
      <c r="C2600" s="85"/>
      <c r="F2600" s="84"/>
    </row>
    <row r="2601" spans="3:6" ht="12.75">
      <c r="C2601" s="85"/>
      <c r="F2601" s="84"/>
    </row>
    <row r="2602" spans="3:6" ht="12.75">
      <c r="C2602" s="85"/>
      <c r="F2602" s="84"/>
    </row>
    <row r="2603" spans="3:6" ht="12.75">
      <c r="C2603" s="85"/>
      <c r="F2603" s="84"/>
    </row>
    <row r="2604" spans="3:6" ht="12.75">
      <c r="C2604" s="85"/>
      <c r="F2604" s="84"/>
    </row>
    <row r="2605" spans="3:6" ht="12.75">
      <c r="C2605" s="85"/>
      <c r="F2605" s="84"/>
    </row>
    <row r="2606" spans="3:6" ht="12.75">
      <c r="C2606" s="85"/>
      <c r="F2606" s="84"/>
    </row>
    <row r="2607" spans="3:6" ht="12.75">
      <c r="C2607" s="85"/>
      <c r="F2607" s="84"/>
    </row>
    <row r="2608" spans="3:6" ht="12.75">
      <c r="C2608" s="85"/>
      <c r="F2608" s="84"/>
    </row>
    <row r="2609" spans="3:6" ht="12.75">
      <c r="C2609" s="85"/>
      <c r="F2609" s="84"/>
    </row>
    <row r="2610" spans="3:6" ht="12.75">
      <c r="C2610" s="85"/>
      <c r="F2610" s="84"/>
    </row>
    <row r="2611" spans="3:6" ht="12.75">
      <c r="C2611" s="85"/>
      <c r="F2611" s="84"/>
    </row>
    <row r="2612" spans="3:6" ht="12.75">
      <c r="C2612" s="85"/>
      <c r="F2612" s="84"/>
    </row>
    <row r="2613" spans="3:6" ht="12.75">
      <c r="C2613" s="85"/>
      <c r="F2613" s="84"/>
    </row>
    <row r="2614" spans="3:6" ht="12.75">
      <c r="C2614" s="85"/>
      <c r="F2614" s="84"/>
    </row>
    <row r="2615" spans="3:6" ht="12.75">
      <c r="C2615" s="85"/>
      <c r="F2615" s="84"/>
    </row>
    <row r="2616" spans="3:6" ht="12.75">
      <c r="C2616" s="85"/>
      <c r="F2616" s="84"/>
    </row>
    <row r="2617" spans="3:6" ht="12.75">
      <c r="C2617" s="85"/>
      <c r="F2617" s="84"/>
    </row>
    <row r="2618" spans="3:6" ht="12.75">
      <c r="C2618" s="85"/>
      <c r="F2618" s="84"/>
    </row>
    <row r="2619" spans="3:6" ht="12.75">
      <c r="C2619" s="85"/>
      <c r="F2619" s="84"/>
    </row>
    <row r="2620" spans="3:6" ht="12.75">
      <c r="C2620" s="85"/>
      <c r="F2620" s="84"/>
    </row>
    <row r="2621" spans="3:6" ht="12.75">
      <c r="C2621" s="85"/>
      <c r="F2621" s="84"/>
    </row>
    <row r="2622" spans="3:6" ht="12.75">
      <c r="C2622" s="85"/>
      <c r="F2622" s="84"/>
    </row>
    <row r="2623" spans="3:6" ht="12.75">
      <c r="C2623" s="85"/>
      <c r="F2623" s="84"/>
    </row>
    <row r="2624" spans="3:6" ht="12.75">
      <c r="C2624" s="85"/>
      <c r="F2624" s="84"/>
    </row>
    <row r="2625" spans="3:6" ht="12.75">
      <c r="C2625" s="85"/>
      <c r="F2625" s="84"/>
    </row>
    <row r="2626" spans="3:6" ht="12.75">
      <c r="C2626" s="85"/>
      <c r="F2626" s="84"/>
    </row>
    <row r="2627" spans="3:6" ht="12.75">
      <c r="C2627" s="85"/>
      <c r="F2627" s="84"/>
    </row>
    <row r="2628" spans="3:6" ht="12.75">
      <c r="C2628" s="85"/>
      <c r="F2628" s="84"/>
    </row>
    <row r="2629" spans="3:6" ht="12.75">
      <c r="C2629" s="85"/>
      <c r="F2629" s="84"/>
    </row>
    <row r="2630" spans="3:6" ht="12.75">
      <c r="C2630" s="85"/>
      <c r="F2630" s="84"/>
    </row>
    <row r="2631" spans="3:6" ht="12.75">
      <c r="C2631" s="85"/>
      <c r="F2631" s="84"/>
    </row>
    <row r="2632" spans="3:6" ht="12.75">
      <c r="C2632" s="85"/>
      <c r="F2632" s="84"/>
    </row>
    <row r="2633" spans="3:6" ht="12.75">
      <c r="C2633" s="85"/>
      <c r="F2633" s="84"/>
    </row>
    <row r="2634" spans="3:6" ht="12.75">
      <c r="C2634" s="85"/>
      <c r="F2634" s="84"/>
    </row>
    <row r="2635" spans="3:6" ht="12.75">
      <c r="C2635" s="85"/>
      <c r="F2635" s="84"/>
    </row>
    <row r="2636" spans="3:6" ht="12.75">
      <c r="C2636" s="85"/>
      <c r="F2636" s="84"/>
    </row>
    <row r="2637" spans="3:6" ht="12.75">
      <c r="C2637" s="85"/>
      <c r="F2637" s="84"/>
    </row>
    <row r="2638" spans="3:6" ht="12.75">
      <c r="C2638" s="85"/>
      <c r="F2638" s="84"/>
    </row>
    <row r="2639" spans="3:6" ht="12.75">
      <c r="C2639" s="85"/>
      <c r="F2639" s="84"/>
    </row>
    <row r="2640" spans="3:6" ht="12.75">
      <c r="C2640" s="85"/>
      <c r="F2640" s="84"/>
    </row>
    <row r="2641" spans="3:6" ht="12.75">
      <c r="C2641" s="85"/>
      <c r="F2641" s="84"/>
    </row>
    <row r="2642" spans="3:6" ht="12.75">
      <c r="C2642" s="85"/>
      <c r="F2642" s="84"/>
    </row>
    <row r="2643" spans="3:6" ht="12.75">
      <c r="C2643" s="85"/>
      <c r="F2643" s="84"/>
    </row>
    <row r="2644" spans="3:6" ht="12.75">
      <c r="C2644" s="85"/>
      <c r="F2644" s="84"/>
    </row>
    <row r="2645" spans="3:6" ht="12.75">
      <c r="C2645" s="85"/>
      <c r="F2645" s="84"/>
    </row>
    <row r="2646" spans="3:6" ht="12.75">
      <c r="C2646" s="85"/>
      <c r="F2646" s="84"/>
    </row>
    <row r="2647" spans="3:6" ht="12.75">
      <c r="C2647" s="85"/>
      <c r="F2647" s="84"/>
    </row>
    <row r="2648" spans="3:6" ht="12.75">
      <c r="C2648" s="85"/>
      <c r="F2648" s="84"/>
    </row>
    <row r="2649" spans="3:6" ht="12.75">
      <c r="C2649" s="85"/>
      <c r="F2649" s="84"/>
    </row>
    <row r="2650" spans="3:6" ht="12.75">
      <c r="C2650" s="85"/>
      <c r="F2650" s="84"/>
    </row>
    <row r="2651" spans="3:6" ht="12.75">
      <c r="C2651" s="85"/>
      <c r="F2651" s="84"/>
    </row>
    <row r="2652" spans="3:6" ht="12.75">
      <c r="C2652" s="85"/>
      <c r="F2652" s="84"/>
    </row>
    <row r="2653" spans="3:6" ht="12.75">
      <c r="C2653" s="85"/>
      <c r="F2653" s="84"/>
    </row>
    <row r="2654" spans="3:6" ht="12.75">
      <c r="C2654" s="85"/>
      <c r="F2654" s="84"/>
    </row>
    <row r="2655" spans="3:6" ht="12.75">
      <c r="C2655" s="85"/>
      <c r="F2655" s="84"/>
    </row>
    <row r="2656" spans="3:6" ht="12.75">
      <c r="C2656" s="85"/>
      <c r="F2656" s="84"/>
    </row>
    <row r="2657" spans="3:6" ht="12.75">
      <c r="C2657" s="85"/>
      <c r="F2657" s="84"/>
    </row>
    <row r="2658" spans="3:6" ht="12.75">
      <c r="C2658" s="85"/>
      <c r="F2658" s="84"/>
    </row>
    <row r="2659" spans="3:6" ht="12.75">
      <c r="C2659" s="85"/>
      <c r="F2659" s="84"/>
    </row>
    <row r="2660" spans="3:6" ht="12.75">
      <c r="C2660" s="85"/>
      <c r="F2660" s="84"/>
    </row>
    <row r="2661" spans="3:6" ht="12.75">
      <c r="C2661" s="85"/>
      <c r="F2661" s="84"/>
    </row>
    <row r="2662" spans="3:6" ht="12.75">
      <c r="C2662" s="85"/>
      <c r="F2662" s="84"/>
    </row>
    <row r="2663" spans="3:6" ht="12.75">
      <c r="C2663" s="85"/>
      <c r="F2663" s="84"/>
    </row>
    <row r="2664" spans="3:6" ht="12.75">
      <c r="C2664" s="85"/>
      <c r="F2664" s="84"/>
    </row>
    <row r="2665" spans="3:6" ht="12.75">
      <c r="C2665" s="85"/>
      <c r="F2665" s="84"/>
    </row>
    <row r="2666" spans="3:6" ht="12.75">
      <c r="C2666" s="85"/>
      <c r="F2666" s="84"/>
    </row>
    <row r="2667" spans="3:6" ht="12.75">
      <c r="C2667" s="85"/>
      <c r="F2667" s="84"/>
    </row>
    <row r="2668" spans="3:6" ht="12.75">
      <c r="C2668" s="85"/>
      <c r="F2668" s="84"/>
    </row>
    <row r="2669" spans="3:6" ht="12.75">
      <c r="C2669" s="85"/>
      <c r="F2669" s="84"/>
    </row>
    <row r="2670" spans="3:6" ht="12.75">
      <c r="C2670" s="85"/>
      <c r="F2670" s="84"/>
    </row>
    <row r="2671" spans="3:6" ht="12.75">
      <c r="C2671" s="85"/>
      <c r="F2671" s="84"/>
    </row>
    <row r="2672" spans="3:6" ht="12.75">
      <c r="C2672" s="85"/>
      <c r="F2672" s="84"/>
    </row>
    <row r="2673" spans="3:6" ht="12.75">
      <c r="C2673" s="85"/>
      <c r="F2673" s="84"/>
    </row>
    <row r="2674" spans="3:6" ht="12.75">
      <c r="C2674" s="85"/>
      <c r="F2674" s="84"/>
    </row>
    <row r="2675" spans="3:6" ht="12.75">
      <c r="C2675" s="85"/>
      <c r="F2675" s="84"/>
    </row>
    <row r="2676" spans="3:6" ht="12.75">
      <c r="C2676" s="85"/>
      <c r="F2676" s="84"/>
    </row>
    <row r="2677" spans="3:6" ht="12.75">
      <c r="C2677" s="85"/>
      <c r="F2677" s="84"/>
    </row>
    <row r="2678" spans="3:6" ht="12.75">
      <c r="C2678" s="85"/>
      <c r="F2678" s="84"/>
    </row>
    <row r="2679" spans="3:6" ht="12.75">
      <c r="C2679" s="85"/>
      <c r="F2679" s="84"/>
    </row>
    <row r="2680" spans="3:6" ht="12.75">
      <c r="C2680" s="85"/>
      <c r="F2680" s="84"/>
    </row>
    <row r="2681" spans="3:6" ht="12.75">
      <c r="C2681" s="85"/>
      <c r="F2681" s="84"/>
    </row>
    <row r="2682" spans="3:6" ht="12.75">
      <c r="C2682" s="85"/>
      <c r="F2682" s="84"/>
    </row>
    <row r="2683" spans="3:6" ht="12.75">
      <c r="C2683" s="85"/>
      <c r="F2683" s="84"/>
    </row>
    <row r="2684" spans="3:6" ht="12.75">
      <c r="C2684" s="85"/>
      <c r="F2684" s="84"/>
    </row>
    <row r="2685" spans="3:6" ht="12.75">
      <c r="C2685" s="85"/>
      <c r="F2685" s="84"/>
    </row>
    <row r="2686" spans="3:6" ht="12.75">
      <c r="C2686" s="85"/>
      <c r="F2686" s="84"/>
    </row>
    <row r="2687" spans="3:6" ht="12.75">
      <c r="C2687" s="85"/>
      <c r="F2687" s="84"/>
    </row>
    <row r="2688" spans="3:6" ht="12.75">
      <c r="C2688" s="85"/>
      <c r="F2688" s="84"/>
    </row>
    <row r="2689" spans="3:6" ht="12.75">
      <c r="C2689" s="85"/>
      <c r="F2689" s="84"/>
    </row>
    <row r="2690" spans="3:6" ht="12.75">
      <c r="C2690" s="85"/>
      <c r="F2690" s="84"/>
    </row>
    <row r="2691" spans="3:6" ht="12.75">
      <c r="C2691" s="85"/>
      <c r="F2691" s="84"/>
    </row>
    <row r="2692" spans="3:6" ht="12.75">
      <c r="C2692" s="85"/>
      <c r="F2692" s="84"/>
    </row>
    <row r="2693" spans="3:6" ht="12.75">
      <c r="C2693" s="85"/>
      <c r="F2693" s="84"/>
    </row>
    <row r="2694" spans="3:6" ht="12.75">
      <c r="C2694" s="85"/>
      <c r="F2694" s="84"/>
    </row>
    <row r="2695" spans="3:6" ht="12.75">
      <c r="C2695" s="85"/>
      <c r="F2695" s="84"/>
    </row>
    <row r="2696" spans="3:6" ht="12.75">
      <c r="C2696" s="85"/>
      <c r="F2696" s="84"/>
    </row>
    <row r="2697" spans="3:6" ht="12.75">
      <c r="C2697" s="85"/>
      <c r="F2697" s="84"/>
    </row>
    <row r="2698" spans="3:6" ht="12.75">
      <c r="C2698" s="85"/>
      <c r="F2698" s="84"/>
    </row>
    <row r="2699" spans="3:6" ht="12.75">
      <c r="C2699" s="85"/>
      <c r="F2699" s="84"/>
    </row>
    <row r="2700" spans="3:6" ht="12.75">
      <c r="C2700" s="85"/>
      <c r="F2700" s="84"/>
    </row>
    <row r="2701" spans="3:6" ht="12.75">
      <c r="C2701" s="85"/>
      <c r="F2701" s="84"/>
    </row>
    <row r="2702" spans="3:6" ht="12.75">
      <c r="C2702" s="85"/>
      <c r="F2702" s="84"/>
    </row>
    <row r="2703" spans="3:6" ht="12.75">
      <c r="C2703" s="85"/>
      <c r="F2703" s="84"/>
    </row>
    <row r="2704" spans="3:6" ht="12.75">
      <c r="C2704" s="85"/>
      <c r="F2704" s="84"/>
    </row>
    <row r="2705" spans="3:6" ht="12.75">
      <c r="C2705" s="85"/>
      <c r="F2705" s="84"/>
    </row>
    <row r="2706" spans="3:6" ht="12.75">
      <c r="C2706" s="85"/>
      <c r="F2706" s="84"/>
    </row>
    <row r="2707" spans="3:6" ht="12.75">
      <c r="C2707" s="85"/>
      <c r="F2707" s="84"/>
    </row>
    <row r="2708" spans="3:6" ht="12.75">
      <c r="C2708" s="85"/>
      <c r="F2708" s="84"/>
    </row>
    <row r="2709" spans="3:6" ht="12.75">
      <c r="C2709" s="85"/>
      <c r="F2709" s="84"/>
    </row>
    <row r="2710" spans="3:6" ht="12.75">
      <c r="C2710" s="85"/>
      <c r="F2710" s="84"/>
    </row>
    <row r="2711" spans="3:6" ht="12.75">
      <c r="C2711" s="85"/>
      <c r="F2711" s="84"/>
    </row>
    <row r="2712" spans="3:6" ht="12.75">
      <c r="C2712" s="85"/>
      <c r="F2712" s="84"/>
    </row>
    <row r="2713" spans="3:6" ht="12.75">
      <c r="C2713" s="85"/>
      <c r="F2713" s="84"/>
    </row>
    <row r="2714" spans="3:6" ht="12.75">
      <c r="C2714" s="85"/>
      <c r="F2714" s="84"/>
    </row>
    <row r="2715" spans="3:6" ht="12.75">
      <c r="C2715" s="85"/>
      <c r="F2715" s="84"/>
    </row>
    <row r="2716" spans="3:6" ht="12.75">
      <c r="C2716" s="85"/>
      <c r="F2716" s="84"/>
    </row>
    <row r="2717" spans="3:6" ht="12.75">
      <c r="C2717" s="85"/>
      <c r="F2717" s="84"/>
    </row>
    <row r="2718" spans="3:6" ht="12.75">
      <c r="C2718" s="85"/>
      <c r="F2718" s="84"/>
    </row>
    <row r="2719" spans="3:6" ht="12.75">
      <c r="C2719" s="85"/>
      <c r="F2719" s="84"/>
    </row>
    <row r="2720" spans="3:6" ht="12.75">
      <c r="C2720" s="85"/>
      <c r="F2720" s="84"/>
    </row>
    <row r="2721" spans="3:6" ht="12.75">
      <c r="C2721" s="85"/>
      <c r="F2721" s="84"/>
    </row>
    <row r="2722" spans="3:6" ht="12.75">
      <c r="C2722" s="85"/>
      <c r="F2722" s="84"/>
    </row>
    <row r="2723" spans="3:6" ht="12.75">
      <c r="C2723" s="85"/>
      <c r="F2723" s="84"/>
    </row>
    <row r="2724" spans="3:6" ht="12.75">
      <c r="C2724" s="85"/>
      <c r="F2724" s="84"/>
    </row>
    <row r="2725" spans="3:6" ht="12.75">
      <c r="C2725" s="85"/>
      <c r="F2725" s="84"/>
    </row>
    <row r="2726" spans="3:6" ht="12.75">
      <c r="C2726" s="85"/>
      <c r="F2726" s="84"/>
    </row>
    <row r="2727" spans="3:6" ht="12.75">
      <c r="C2727" s="85"/>
      <c r="F2727" s="84"/>
    </row>
    <row r="2728" spans="3:6" ht="12.75">
      <c r="C2728" s="85"/>
      <c r="F2728" s="84"/>
    </row>
    <row r="2729" spans="3:6" ht="12.75">
      <c r="C2729" s="85"/>
      <c r="F2729" s="84"/>
    </row>
    <row r="2730" spans="3:6" ht="12.75">
      <c r="C2730" s="85"/>
      <c r="F2730" s="84"/>
    </row>
    <row r="2731" spans="3:6" ht="12.75">
      <c r="C2731" s="85"/>
      <c r="F2731" s="84"/>
    </row>
    <row r="2732" spans="3:6" ht="12.75">
      <c r="C2732" s="85"/>
      <c r="F2732" s="84"/>
    </row>
    <row r="2733" spans="3:6" ht="12.75">
      <c r="C2733" s="85"/>
      <c r="F2733" s="84"/>
    </row>
    <row r="2734" spans="3:6" ht="12.75">
      <c r="C2734" s="85"/>
      <c r="F2734" s="84"/>
    </row>
    <row r="2735" spans="3:6" ht="12.75">
      <c r="C2735" s="85"/>
      <c r="F2735" s="84"/>
    </row>
    <row r="2736" spans="3:6" ht="12.75">
      <c r="C2736" s="85"/>
      <c r="F2736" s="84"/>
    </row>
    <row r="2737" spans="3:6" ht="12.75">
      <c r="C2737" s="85"/>
      <c r="F2737" s="84"/>
    </row>
    <row r="2738" spans="3:6" ht="12.75">
      <c r="C2738" s="85"/>
      <c r="F2738" s="84"/>
    </row>
    <row r="2739" spans="3:6" ht="12.75">
      <c r="C2739" s="85"/>
      <c r="F2739" s="84"/>
    </row>
    <row r="2740" spans="3:6" ht="12.75">
      <c r="C2740" s="85"/>
      <c r="F2740" s="84"/>
    </row>
    <row r="2741" spans="3:6" ht="12.75">
      <c r="C2741" s="85"/>
      <c r="F2741" s="84"/>
    </row>
    <row r="2742" spans="3:6" ht="12.75">
      <c r="C2742" s="85"/>
      <c r="F2742" s="84"/>
    </row>
    <row r="2743" spans="3:6" ht="12.75">
      <c r="C2743" s="85"/>
      <c r="F2743" s="84"/>
    </row>
    <row r="2744" spans="3:6" ht="12.75">
      <c r="C2744" s="85"/>
      <c r="F2744" s="84"/>
    </row>
    <row r="2745" spans="3:6" ht="12.75">
      <c r="C2745" s="85"/>
      <c r="F2745" s="84"/>
    </row>
    <row r="2746" spans="3:6" ht="12.75">
      <c r="C2746" s="85"/>
      <c r="F2746" s="84"/>
    </row>
    <row r="2747" spans="3:6" ht="12.75">
      <c r="C2747" s="85"/>
      <c r="F2747" s="84"/>
    </row>
    <row r="2748" spans="3:6" ht="12.75">
      <c r="C2748" s="85"/>
      <c r="F2748" s="84"/>
    </row>
    <row r="2749" spans="3:6" ht="12.75">
      <c r="C2749" s="85"/>
      <c r="F2749" s="84"/>
    </row>
    <row r="2750" spans="3:6" ht="12.75">
      <c r="C2750" s="85"/>
      <c r="F2750" s="84"/>
    </row>
    <row r="2751" spans="3:6" ht="12.75">
      <c r="C2751" s="85"/>
      <c r="F2751" s="84"/>
    </row>
    <row r="2752" spans="3:6" ht="12.75">
      <c r="C2752" s="85"/>
      <c r="F2752" s="84"/>
    </row>
    <row r="2753" spans="3:6" ht="12.75">
      <c r="C2753" s="85"/>
      <c r="F2753" s="84"/>
    </row>
    <row r="2754" spans="3:6" ht="12.75">
      <c r="C2754" s="85"/>
      <c r="F2754" s="84"/>
    </row>
    <row r="2755" spans="3:6" ht="12.75">
      <c r="C2755" s="85"/>
      <c r="F2755" s="84"/>
    </row>
    <row r="2756" spans="3:6" ht="12.75">
      <c r="C2756" s="85"/>
      <c r="F2756" s="84"/>
    </row>
    <row r="2757" spans="3:6" ht="12.75">
      <c r="C2757" s="85"/>
      <c r="F2757" s="84"/>
    </row>
    <row r="2758" spans="3:6" ht="12.75">
      <c r="C2758" s="85"/>
      <c r="F2758" s="84"/>
    </row>
    <row r="2759" spans="3:6" ht="12.75">
      <c r="C2759" s="85"/>
      <c r="F2759" s="84"/>
    </row>
    <row r="2760" spans="3:6" ht="12.75">
      <c r="C2760" s="85"/>
      <c r="F2760" s="84"/>
    </row>
    <row r="2761" spans="3:6" ht="12.75">
      <c r="C2761" s="85"/>
      <c r="F2761" s="84"/>
    </row>
    <row r="2762" spans="3:6" ht="12.75">
      <c r="C2762" s="85"/>
      <c r="F2762" s="84"/>
    </row>
    <row r="2763" spans="3:6" ht="12.75">
      <c r="C2763" s="85"/>
      <c r="F2763" s="84"/>
    </row>
    <row r="2764" spans="3:6" ht="12.75">
      <c r="C2764" s="85"/>
      <c r="F2764" s="84"/>
    </row>
    <row r="2765" spans="3:6" ht="12.75">
      <c r="C2765" s="85"/>
      <c r="F2765" s="84"/>
    </row>
    <row r="2766" spans="3:6" ht="12.75">
      <c r="C2766" s="85"/>
      <c r="F2766" s="84"/>
    </row>
    <row r="2767" spans="3:6" ht="12.75">
      <c r="C2767" s="85"/>
      <c r="F2767" s="84"/>
    </row>
    <row r="2768" spans="3:6" ht="12.75">
      <c r="C2768" s="85"/>
      <c r="F2768" s="84"/>
    </row>
    <row r="2769" spans="3:6" ht="12.75">
      <c r="C2769" s="85"/>
      <c r="F2769" s="84"/>
    </row>
    <row r="2770" spans="3:6" ht="12.75">
      <c r="C2770" s="85"/>
      <c r="F2770" s="84"/>
    </row>
    <row r="2771" spans="3:6" ht="12.75">
      <c r="C2771" s="85"/>
      <c r="F2771" s="84"/>
    </row>
    <row r="2772" spans="3:6" ht="12.75">
      <c r="C2772" s="85"/>
      <c r="F2772" s="84"/>
    </row>
    <row r="2773" spans="3:6" ht="12.75">
      <c r="C2773" s="85"/>
      <c r="F2773" s="84"/>
    </row>
    <row r="2774" spans="3:6" ht="12.75">
      <c r="C2774" s="85"/>
      <c r="F2774" s="84"/>
    </row>
    <row r="2775" spans="3:6" ht="12.75">
      <c r="C2775" s="85"/>
      <c r="F2775" s="84"/>
    </row>
    <row r="2776" spans="3:6" ht="12.75">
      <c r="C2776" s="85"/>
      <c r="F2776" s="84"/>
    </row>
    <row r="2777" spans="3:6" ht="12.75">
      <c r="C2777" s="85"/>
      <c r="F2777" s="84"/>
    </row>
    <row r="2778" spans="3:6" ht="12.75">
      <c r="C2778" s="85"/>
      <c r="F2778" s="84"/>
    </row>
    <row r="2779" spans="3:6" ht="12.75">
      <c r="C2779" s="85"/>
      <c r="F2779" s="84"/>
    </row>
    <row r="2780" spans="3:6" ht="12.75">
      <c r="C2780" s="85"/>
      <c r="F2780" s="84"/>
    </row>
    <row r="2781" spans="3:6" ht="12.75">
      <c r="C2781" s="85"/>
      <c r="F2781" s="84"/>
    </row>
    <row r="2782" spans="3:6" ht="12.75">
      <c r="C2782" s="85"/>
      <c r="F2782" s="84"/>
    </row>
    <row r="2783" spans="3:6" ht="12.75">
      <c r="C2783" s="85"/>
      <c r="F2783" s="84"/>
    </row>
    <row r="2784" spans="3:6" ht="12.75">
      <c r="C2784" s="85"/>
      <c r="F2784" s="84"/>
    </row>
    <row r="2785" spans="3:6" ht="12.75">
      <c r="C2785" s="85"/>
      <c r="F2785" s="84"/>
    </row>
    <row r="2786" spans="3:6" ht="12.75">
      <c r="C2786" s="85"/>
      <c r="F2786" s="84"/>
    </row>
    <row r="2787" spans="3:6" ht="12.75">
      <c r="C2787" s="85"/>
      <c r="F2787" s="84"/>
    </row>
    <row r="2788" spans="3:6" ht="12.75">
      <c r="C2788" s="85"/>
      <c r="F2788" s="84"/>
    </row>
    <row r="2789" spans="3:6" ht="12.75">
      <c r="C2789" s="85"/>
      <c r="F2789" s="84"/>
    </row>
    <row r="2790" spans="3:6" ht="12.75">
      <c r="C2790" s="85"/>
      <c r="F2790" s="84"/>
    </row>
    <row r="2791" spans="3:6" ht="12.75">
      <c r="C2791" s="85"/>
      <c r="F2791" s="84"/>
    </row>
    <row r="2792" spans="3:6" ht="12.75">
      <c r="C2792" s="85"/>
      <c r="F2792" s="84"/>
    </row>
    <row r="2793" spans="3:6" ht="12.75">
      <c r="C2793" s="85"/>
      <c r="F2793" s="84"/>
    </row>
    <row r="2794" spans="3:6" ht="12.75">
      <c r="C2794" s="85"/>
      <c r="F2794" s="84"/>
    </row>
    <row r="2795" spans="3:6" ht="12.75">
      <c r="C2795" s="85"/>
      <c r="F2795" s="84"/>
    </row>
    <row r="2796" spans="3:6" ht="12.75">
      <c r="C2796" s="85"/>
      <c r="F2796" s="84"/>
    </row>
    <row r="2797" spans="3:6" ht="12.75">
      <c r="C2797" s="85"/>
      <c r="F2797" s="84"/>
    </row>
    <row r="2798" spans="3:6" ht="12.75">
      <c r="C2798" s="85"/>
      <c r="F2798" s="84"/>
    </row>
    <row r="2799" spans="3:6" ht="12.75">
      <c r="C2799" s="85"/>
      <c r="F2799" s="84"/>
    </row>
    <row r="2800" spans="3:6" ht="12.75">
      <c r="C2800" s="85"/>
      <c r="F2800" s="84"/>
    </row>
    <row r="2801" spans="3:6" ht="12.75">
      <c r="C2801" s="85"/>
      <c r="F2801" s="84"/>
    </row>
    <row r="2802" spans="3:6" ht="12.75">
      <c r="C2802" s="85"/>
      <c r="F2802" s="84"/>
    </row>
    <row r="2803" spans="3:6" ht="12.75">
      <c r="C2803" s="85"/>
      <c r="F2803" s="84"/>
    </row>
    <row r="2804" spans="3:6" ht="12.75">
      <c r="C2804" s="85"/>
      <c r="F2804" s="84"/>
    </row>
    <row r="2805" spans="3:6" ht="12.75">
      <c r="C2805" s="85"/>
      <c r="F2805" s="84"/>
    </row>
    <row r="2806" spans="3:6" ht="12.75">
      <c r="C2806" s="85"/>
      <c r="F2806" s="84"/>
    </row>
    <row r="2807" spans="3:6" ht="12.75">
      <c r="C2807" s="85"/>
      <c r="F2807" s="84"/>
    </row>
    <row r="2808" spans="3:6" ht="12.75">
      <c r="C2808" s="85"/>
      <c r="F2808" s="84"/>
    </row>
    <row r="2809" spans="3:6" ht="12.75">
      <c r="C2809" s="85"/>
      <c r="F2809" s="84"/>
    </row>
    <row r="2810" spans="3:6" ht="12.75">
      <c r="C2810" s="85"/>
      <c r="F2810" s="84"/>
    </row>
    <row r="2811" spans="3:6" ht="12.75">
      <c r="C2811" s="85"/>
      <c r="F2811" s="84"/>
    </row>
    <row r="2812" spans="3:6" ht="12.75">
      <c r="C2812" s="85"/>
      <c r="F2812" s="84"/>
    </row>
    <row r="2813" spans="3:6" ht="12.75">
      <c r="C2813" s="85"/>
      <c r="F2813" s="84"/>
    </row>
    <row r="2814" spans="3:6" ht="12.75">
      <c r="C2814" s="85"/>
      <c r="F2814" s="84"/>
    </row>
    <row r="2815" spans="3:6" ht="12.75">
      <c r="C2815" s="85"/>
      <c r="F2815" s="84"/>
    </row>
    <row r="2816" spans="3:6" ht="12.75">
      <c r="C2816" s="85"/>
      <c r="F2816" s="84"/>
    </row>
    <row r="2817" spans="3:6" ht="12.75">
      <c r="C2817" s="85"/>
      <c r="F2817" s="84"/>
    </row>
    <row r="2818" spans="3:6" ht="12.75">
      <c r="C2818" s="85"/>
      <c r="F2818" s="84"/>
    </row>
    <row r="2819" spans="3:6" ht="12.75">
      <c r="C2819" s="85"/>
      <c r="F2819" s="84"/>
    </row>
    <row r="2820" spans="3:6" ht="12.75">
      <c r="C2820" s="85"/>
      <c r="F2820" s="84"/>
    </row>
    <row r="2821" spans="3:6" ht="12.75">
      <c r="C2821" s="85"/>
      <c r="F2821" s="84"/>
    </row>
    <row r="2822" spans="3:6" ht="12.75">
      <c r="C2822" s="85"/>
      <c r="F2822" s="84"/>
    </row>
    <row r="2823" spans="3:6" ht="12.75">
      <c r="C2823" s="85"/>
      <c r="F2823" s="84"/>
    </row>
    <row r="2824" spans="3:6" ht="12.75">
      <c r="C2824" s="85"/>
      <c r="F2824" s="84"/>
    </row>
    <row r="2825" spans="3:6" ht="12.75">
      <c r="C2825" s="85"/>
      <c r="F2825" s="84"/>
    </row>
    <row r="2826" spans="3:6" ht="12.75">
      <c r="C2826" s="85"/>
      <c r="F2826" s="84"/>
    </row>
    <row r="2827" spans="3:6" ht="12.75">
      <c r="C2827" s="85"/>
      <c r="F2827" s="84"/>
    </row>
    <row r="2828" spans="3:6" ht="12.75">
      <c r="C2828" s="85"/>
      <c r="F2828" s="84"/>
    </row>
    <row r="2829" spans="3:6" ht="12.75">
      <c r="C2829" s="85"/>
      <c r="F2829" s="84"/>
    </row>
    <row r="2830" spans="3:6" ht="12.75">
      <c r="C2830" s="85"/>
      <c r="F2830" s="84"/>
    </row>
    <row r="2831" spans="3:6" ht="12.75">
      <c r="C2831" s="85"/>
      <c r="F2831" s="84"/>
    </row>
    <row r="2832" spans="3:6" ht="12.75">
      <c r="C2832" s="85"/>
      <c r="F2832" s="84"/>
    </row>
    <row r="2833" spans="3:6" ht="12.75">
      <c r="C2833" s="85"/>
      <c r="F2833" s="84"/>
    </row>
    <row r="2834" spans="3:6" ht="12.75">
      <c r="C2834" s="85"/>
      <c r="F2834" s="84"/>
    </row>
    <row r="2835" spans="3:6" ht="12.75">
      <c r="C2835" s="85"/>
      <c r="F2835" s="84"/>
    </row>
    <row r="2836" spans="3:6" ht="12.75">
      <c r="C2836" s="85"/>
      <c r="F2836" s="84"/>
    </row>
    <row r="2837" spans="3:6" ht="12.75">
      <c r="C2837" s="85"/>
      <c r="F2837" s="84"/>
    </row>
    <row r="2838" spans="3:6" ht="12.75">
      <c r="C2838" s="85"/>
      <c r="F2838" s="84"/>
    </row>
    <row r="2839" spans="3:6" ht="12.75">
      <c r="C2839" s="85"/>
      <c r="F2839" s="84"/>
    </row>
    <row r="2840" spans="3:6" ht="12.75">
      <c r="C2840" s="85"/>
      <c r="F2840" s="84"/>
    </row>
    <row r="2841" spans="3:6" ht="12.75">
      <c r="C2841" s="85"/>
      <c r="F2841" s="84"/>
    </row>
    <row r="2842" spans="3:6" ht="12.75">
      <c r="C2842" s="85"/>
      <c r="F2842" s="84"/>
    </row>
    <row r="2843" spans="3:6" ht="12.75">
      <c r="C2843" s="85"/>
      <c r="F2843" s="84"/>
    </row>
    <row r="2844" spans="3:6" ht="12.75">
      <c r="C2844" s="85"/>
      <c r="F2844" s="84"/>
    </row>
    <row r="2845" spans="3:6" ht="12.75">
      <c r="C2845" s="85"/>
      <c r="F2845" s="84"/>
    </row>
    <row r="2846" spans="3:6" ht="12.75">
      <c r="C2846" s="85"/>
      <c r="F2846" s="84"/>
    </row>
    <row r="2847" spans="3:6" ht="12.75">
      <c r="C2847" s="85"/>
      <c r="F2847" s="84"/>
    </row>
    <row r="2848" spans="3:6" ht="12.75">
      <c r="C2848" s="85"/>
      <c r="F2848" s="84"/>
    </row>
    <row r="2849" spans="3:6" ht="12.75">
      <c r="C2849" s="85"/>
      <c r="F2849" s="84"/>
    </row>
    <row r="2850" spans="3:6" ht="12.75">
      <c r="C2850" s="85"/>
      <c r="F2850" s="84"/>
    </row>
    <row r="2851" spans="3:6" ht="12.75">
      <c r="C2851" s="85"/>
      <c r="F2851" s="84"/>
    </row>
    <row r="2852" spans="3:6" ht="12.75">
      <c r="C2852" s="85"/>
      <c r="F2852" s="84"/>
    </row>
    <row r="2853" spans="3:6" ht="12.75">
      <c r="C2853" s="85"/>
      <c r="F2853" s="84"/>
    </row>
    <row r="2854" spans="3:6" ht="12.75">
      <c r="C2854" s="85"/>
      <c r="F2854" s="84"/>
    </row>
    <row r="2855" spans="3:6" ht="12.75">
      <c r="C2855" s="85"/>
      <c r="F2855" s="84"/>
    </row>
    <row r="2856" spans="3:6" ht="12.75">
      <c r="C2856" s="85"/>
      <c r="F2856" s="84"/>
    </row>
    <row r="2857" spans="3:6" ht="12.75">
      <c r="C2857" s="85"/>
      <c r="F2857" s="84"/>
    </row>
    <row r="2858" spans="3:6" ht="12.75">
      <c r="C2858" s="85"/>
      <c r="F2858" s="84"/>
    </row>
    <row r="2859" spans="3:6" ht="12.75">
      <c r="C2859" s="85"/>
      <c r="F2859" s="84"/>
    </row>
    <row r="2860" spans="3:6" ht="12.75">
      <c r="C2860" s="85"/>
      <c r="F2860" s="84"/>
    </row>
    <row r="2861" spans="3:6" ht="12.75">
      <c r="C2861" s="85"/>
      <c r="F2861" s="84"/>
    </row>
    <row r="2862" spans="3:6" ht="12.75">
      <c r="C2862" s="85"/>
      <c r="F2862" s="84"/>
    </row>
    <row r="2863" spans="3:6" ht="12.75">
      <c r="C2863" s="85"/>
      <c r="F2863" s="84"/>
    </row>
    <row r="2864" spans="3:6" ht="12.75">
      <c r="C2864" s="85"/>
      <c r="F2864" s="84"/>
    </row>
    <row r="2865" spans="3:6" ht="12.75">
      <c r="C2865" s="85"/>
      <c r="F2865" s="84"/>
    </row>
    <row r="2866" spans="3:6" ht="12.75">
      <c r="C2866" s="85"/>
      <c r="F2866" s="84"/>
    </row>
    <row r="2867" spans="3:6" ht="12.75">
      <c r="C2867" s="85"/>
      <c r="F2867" s="84"/>
    </row>
    <row r="2868" spans="3:6" ht="12.75">
      <c r="C2868" s="85"/>
      <c r="F2868" s="84"/>
    </row>
    <row r="2869" spans="3:6" ht="12.75">
      <c r="C2869" s="85"/>
      <c r="F2869" s="84"/>
    </row>
    <row r="2870" spans="3:6" ht="12.75">
      <c r="C2870" s="85"/>
      <c r="F2870" s="84"/>
    </row>
    <row r="2871" spans="3:6" ht="12.75">
      <c r="C2871" s="85"/>
      <c r="F2871" s="84"/>
    </row>
    <row r="2872" spans="3:6" ht="12.75">
      <c r="C2872" s="85"/>
      <c r="F2872" s="84"/>
    </row>
    <row r="2873" spans="3:6" ht="12.75">
      <c r="C2873" s="85"/>
      <c r="F2873" s="84"/>
    </row>
    <row r="2874" spans="3:6" ht="12.75">
      <c r="C2874" s="85"/>
      <c r="F2874" s="84"/>
    </row>
    <row r="2875" spans="3:6" ht="12.75">
      <c r="C2875" s="85"/>
      <c r="F2875" s="84"/>
    </row>
    <row r="2876" spans="3:6" ht="12.75">
      <c r="C2876" s="85"/>
      <c r="F2876" s="84"/>
    </row>
    <row r="2877" spans="3:6" ht="12.75">
      <c r="C2877" s="85"/>
      <c r="F2877" s="84"/>
    </row>
    <row r="2878" spans="3:6" ht="12.75">
      <c r="C2878" s="85"/>
      <c r="F2878" s="84"/>
    </row>
    <row r="2879" spans="3:6" ht="12.75">
      <c r="C2879" s="85"/>
      <c r="F2879" s="84"/>
    </row>
    <row r="2880" spans="3:6" ht="12.75">
      <c r="C2880" s="85"/>
      <c r="F2880" s="84"/>
    </row>
    <row r="2881" spans="3:6" ht="12.75">
      <c r="C2881" s="85"/>
      <c r="F2881" s="84"/>
    </row>
    <row r="2882" spans="3:6" ht="12.75">
      <c r="C2882" s="85"/>
      <c r="F2882" s="84"/>
    </row>
    <row r="2883" spans="3:6" ht="12.75">
      <c r="C2883" s="85"/>
      <c r="F2883" s="84"/>
    </row>
    <row r="2884" spans="3:6" ht="12.75">
      <c r="C2884" s="85"/>
      <c r="F2884" s="84"/>
    </row>
    <row r="2885" spans="3:6" ht="12.75">
      <c r="C2885" s="85"/>
      <c r="F2885" s="84"/>
    </row>
    <row r="2886" spans="3:6" ht="12.75">
      <c r="C2886" s="85"/>
      <c r="F2886" s="84"/>
    </row>
    <row r="2887" spans="3:6" ht="12.75">
      <c r="C2887" s="85"/>
      <c r="F2887" s="84"/>
    </row>
    <row r="2888" spans="3:6" ht="12.75">
      <c r="C2888" s="85"/>
      <c r="F2888" s="84"/>
    </row>
    <row r="2889" spans="3:6" ht="12.75">
      <c r="C2889" s="85"/>
      <c r="F2889" s="84"/>
    </row>
    <row r="2890" spans="3:6" ht="12.75">
      <c r="C2890" s="85"/>
      <c r="F2890" s="84"/>
    </row>
    <row r="2891" spans="3:6" ht="12.75">
      <c r="C2891" s="85"/>
      <c r="F2891" s="84"/>
    </row>
    <row r="2892" spans="3:6" ht="12.75">
      <c r="C2892" s="85"/>
      <c r="F2892" s="84"/>
    </row>
    <row r="2893" spans="3:6" ht="12.75">
      <c r="C2893" s="85"/>
      <c r="F2893" s="84"/>
    </row>
    <row r="2894" spans="3:6" ht="12.75">
      <c r="C2894" s="85"/>
      <c r="F2894" s="84"/>
    </row>
    <row r="2895" spans="3:6" ht="12.75">
      <c r="C2895" s="85"/>
      <c r="F2895" s="84"/>
    </row>
    <row r="2896" spans="3:6" ht="12.75">
      <c r="C2896" s="85"/>
      <c r="F2896" s="84"/>
    </row>
    <row r="2897" spans="3:6" ht="12.75">
      <c r="C2897" s="85"/>
      <c r="F2897" s="84"/>
    </row>
    <row r="2898" spans="3:6" ht="12.75">
      <c r="C2898" s="85"/>
      <c r="F2898" s="84"/>
    </row>
    <row r="2899" spans="3:6" ht="12.75">
      <c r="C2899" s="85"/>
      <c r="F2899" s="84"/>
    </row>
    <row r="2900" spans="3:6" ht="12.75">
      <c r="C2900" s="85"/>
      <c r="F2900" s="84"/>
    </row>
    <row r="2901" spans="3:6" ht="12.75">
      <c r="C2901" s="85"/>
      <c r="F2901" s="84"/>
    </row>
    <row r="2902" spans="3:6" ht="12.75">
      <c r="C2902" s="85"/>
      <c r="F2902" s="84"/>
    </row>
    <row r="2903" spans="3:6" ht="12.75">
      <c r="C2903" s="85"/>
      <c r="F2903" s="84"/>
    </row>
    <row r="2904" spans="3:6" ht="12.75">
      <c r="C2904" s="85"/>
      <c r="F2904" s="84"/>
    </row>
    <row r="2905" spans="3:6" ht="12.75">
      <c r="C2905" s="85"/>
      <c r="F2905" s="84"/>
    </row>
    <row r="2906" spans="3:6" ht="12.75">
      <c r="C2906" s="85"/>
      <c r="F2906" s="84"/>
    </row>
    <row r="2907" spans="3:6" ht="12.75">
      <c r="C2907" s="85"/>
      <c r="F2907" s="84"/>
    </row>
    <row r="2908" spans="3:6" ht="12.75">
      <c r="C2908" s="85"/>
      <c r="F2908" s="84"/>
    </row>
    <row r="2909" spans="3:6" ht="12.75">
      <c r="C2909" s="85"/>
      <c r="F2909" s="84"/>
    </row>
    <row r="2910" spans="3:6" ht="12.75">
      <c r="C2910" s="85"/>
      <c r="F2910" s="84"/>
    </row>
    <row r="2911" spans="3:6" ht="12.75">
      <c r="C2911" s="85"/>
      <c r="F2911" s="84"/>
    </row>
    <row r="2912" spans="3:6" ht="12.75">
      <c r="C2912" s="85"/>
      <c r="F2912" s="84"/>
    </row>
    <row r="2913" spans="3:6" ht="12.75">
      <c r="C2913" s="85"/>
      <c r="F2913" s="84"/>
    </row>
    <row r="2914" spans="3:6" ht="12.75">
      <c r="C2914" s="85"/>
      <c r="F2914" s="84"/>
    </row>
    <row r="2915" spans="3:6" ht="12.75">
      <c r="C2915" s="85"/>
      <c r="F2915" s="84"/>
    </row>
    <row r="2916" spans="3:6" ht="12.75">
      <c r="C2916" s="85"/>
      <c r="F2916" s="84"/>
    </row>
    <row r="2917" spans="3:6" ht="12.75">
      <c r="C2917" s="85"/>
      <c r="F2917" s="84"/>
    </row>
    <row r="2918" spans="3:6" ht="12.75">
      <c r="C2918" s="85"/>
      <c r="F2918" s="84"/>
    </row>
    <row r="2919" spans="3:6" ht="12.75">
      <c r="C2919" s="85"/>
      <c r="F2919" s="84"/>
    </row>
    <row r="2920" spans="3:6" ht="12.75">
      <c r="C2920" s="85"/>
      <c r="F2920" s="84"/>
    </row>
    <row r="2921" spans="3:6" ht="12.75">
      <c r="C2921" s="85"/>
      <c r="F2921" s="84"/>
    </row>
    <row r="2922" spans="3:6" ht="12.75">
      <c r="C2922" s="85"/>
      <c r="F2922" s="84"/>
    </row>
    <row r="2923" spans="3:6" ht="12.75">
      <c r="C2923" s="85"/>
      <c r="F2923" s="84"/>
    </row>
    <row r="2924" spans="3:6" ht="12.75">
      <c r="C2924" s="85"/>
      <c r="F2924" s="84"/>
    </row>
    <row r="2925" spans="3:6" ht="12.75">
      <c r="C2925" s="85"/>
      <c r="F2925" s="84"/>
    </row>
    <row r="2926" spans="3:6" ht="12.75">
      <c r="C2926" s="85"/>
      <c r="F2926" s="84"/>
    </row>
    <row r="2927" spans="3:6" ht="12.75">
      <c r="C2927" s="85"/>
      <c r="F2927" s="84"/>
    </row>
    <row r="2928" spans="3:6" ht="12.75">
      <c r="C2928" s="85"/>
      <c r="F2928" s="84"/>
    </row>
    <row r="2929" spans="3:6" ht="12.75">
      <c r="C2929" s="85"/>
      <c r="F2929" s="84"/>
    </row>
    <row r="2930" spans="3:6" ht="12.75">
      <c r="C2930" s="85"/>
      <c r="F2930" s="84"/>
    </row>
    <row r="2931" spans="3:6" ht="12.75">
      <c r="C2931" s="85"/>
      <c r="F2931" s="84"/>
    </row>
    <row r="2932" ht="12.75">
      <c r="C2932" s="85"/>
    </row>
    <row r="2933" ht="12.75">
      <c r="C2933" s="85"/>
    </row>
    <row r="2934" ht="12.75">
      <c r="C2934" s="85"/>
    </row>
    <row r="2935" ht="12.75">
      <c r="C2935" s="85"/>
    </row>
    <row r="2936" ht="12.75">
      <c r="C2936" s="85"/>
    </row>
    <row r="2937" ht="12.75">
      <c r="C2937" s="85"/>
    </row>
    <row r="2938" ht="12.75">
      <c r="C2938" s="85"/>
    </row>
    <row r="2939" ht="12.75">
      <c r="C2939" s="85"/>
    </row>
    <row r="2940" ht="12.75">
      <c r="C2940" s="85"/>
    </row>
    <row r="2941" ht="12.75">
      <c r="C2941" s="85"/>
    </row>
    <row r="2942" ht="12.75">
      <c r="C2942" s="85"/>
    </row>
    <row r="2943" ht="12.75">
      <c r="C2943" s="85"/>
    </row>
    <row r="2944" ht="12.75">
      <c r="C2944" s="85"/>
    </row>
    <row r="2945" ht="12.75">
      <c r="C2945" s="85"/>
    </row>
    <row r="2946" ht="12.75">
      <c r="C2946" s="85"/>
    </row>
    <row r="2947" ht="12.75">
      <c r="C2947" s="85"/>
    </row>
    <row r="2948" ht="12.75">
      <c r="C2948" s="85"/>
    </row>
    <row r="2949" ht="12.75">
      <c r="C2949" s="85"/>
    </row>
    <row r="2950" ht="12.75">
      <c r="C2950" s="85"/>
    </row>
    <row r="2951" ht="12.75">
      <c r="C2951" s="85"/>
    </row>
    <row r="2952" ht="12.75">
      <c r="C2952" s="85"/>
    </row>
    <row r="2953" ht="12.75">
      <c r="C2953" s="85"/>
    </row>
    <row r="2954" ht="12.75">
      <c r="C2954" s="85"/>
    </row>
    <row r="2955" ht="12.75">
      <c r="C2955" s="85"/>
    </row>
    <row r="2956" ht="12.75">
      <c r="C2956" s="85"/>
    </row>
    <row r="2957" ht="12.75">
      <c r="C2957" s="85"/>
    </row>
    <row r="2958" ht="12.75">
      <c r="C2958" s="85"/>
    </row>
    <row r="2959" ht="12.75">
      <c r="C2959" s="85"/>
    </row>
    <row r="2960" ht="12.75">
      <c r="C2960" s="85"/>
    </row>
    <row r="2961" ht="12.75">
      <c r="C2961" s="85"/>
    </row>
    <row r="2962" ht="12.75">
      <c r="C2962" s="85"/>
    </row>
    <row r="2963" ht="12.75">
      <c r="C2963" s="85"/>
    </row>
    <row r="2964" ht="12.75">
      <c r="C2964" s="85"/>
    </row>
    <row r="2965" ht="12.75">
      <c r="C2965" s="85"/>
    </row>
    <row r="2966" ht="12.75">
      <c r="C2966" s="85"/>
    </row>
    <row r="2967" ht="12.75">
      <c r="C2967" s="85"/>
    </row>
    <row r="2968" ht="12.75">
      <c r="C2968" s="85"/>
    </row>
    <row r="2969" ht="12.75">
      <c r="C2969" s="85"/>
    </row>
    <row r="2970" ht="12.75">
      <c r="C2970" s="85"/>
    </row>
    <row r="2971" ht="12.75">
      <c r="C2971" s="85"/>
    </row>
    <row r="2972" ht="12.75">
      <c r="C2972" s="85"/>
    </row>
    <row r="2973" ht="12.75">
      <c r="C2973" s="85"/>
    </row>
    <row r="2974" ht="12.75">
      <c r="C2974" s="85"/>
    </row>
    <row r="2975" ht="12.75">
      <c r="C2975" s="85"/>
    </row>
    <row r="2976" ht="12.75">
      <c r="C2976" s="85"/>
    </row>
    <row r="2977" ht="12.75">
      <c r="C2977" s="85"/>
    </row>
    <row r="2978" ht="12.75">
      <c r="C2978" s="85"/>
    </row>
    <row r="2979" ht="12.75">
      <c r="C2979" s="85"/>
    </row>
    <row r="2980" ht="12.75">
      <c r="C2980" s="85"/>
    </row>
    <row r="2981" ht="12.75">
      <c r="C2981" s="85"/>
    </row>
    <row r="2982" ht="12.75">
      <c r="C2982" s="85"/>
    </row>
    <row r="2983" ht="12.75">
      <c r="C2983" s="85"/>
    </row>
    <row r="2984" ht="12.75">
      <c r="C2984" s="85"/>
    </row>
    <row r="2985" ht="12.75">
      <c r="C2985" s="85"/>
    </row>
    <row r="2986" ht="12.75">
      <c r="C2986" s="85"/>
    </row>
    <row r="2987" ht="12.75">
      <c r="C2987" s="85"/>
    </row>
    <row r="2988" ht="12.75">
      <c r="C2988" s="85"/>
    </row>
    <row r="2989" ht="12.75">
      <c r="C2989" s="85"/>
    </row>
    <row r="2990" ht="12.75">
      <c r="C2990" s="85"/>
    </row>
    <row r="2991" ht="12.75">
      <c r="C2991" s="85"/>
    </row>
    <row r="2992" ht="12.75">
      <c r="C2992" s="85"/>
    </row>
    <row r="2993" ht="12.75">
      <c r="C2993" s="85"/>
    </row>
    <row r="2994" ht="12.75">
      <c r="C2994" s="85"/>
    </row>
    <row r="2995" ht="12.75">
      <c r="C2995" s="85"/>
    </row>
    <row r="2996" ht="12.75">
      <c r="C2996" s="85"/>
    </row>
    <row r="2997" ht="12.75">
      <c r="C2997" s="85"/>
    </row>
    <row r="2998" ht="12.75">
      <c r="C2998" s="85"/>
    </row>
    <row r="2999" ht="12.75">
      <c r="C2999" s="85"/>
    </row>
    <row r="3000" ht="12.75">
      <c r="C3000" s="85"/>
    </row>
    <row r="3001" ht="12.75">
      <c r="C3001" s="85"/>
    </row>
    <row r="3002" ht="12.75">
      <c r="C3002" s="85"/>
    </row>
    <row r="3003" ht="12.75">
      <c r="C3003" s="85"/>
    </row>
    <row r="3004" ht="12.75">
      <c r="C3004" s="85"/>
    </row>
    <row r="3005" ht="12.75">
      <c r="C3005" s="85"/>
    </row>
    <row r="3006" ht="12.75">
      <c r="C3006" s="85"/>
    </row>
    <row r="3007" ht="12.75">
      <c r="C3007" s="85"/>
    </row>
    <row r="3008" ht="12.75">
      <c r="C3008" s="85"/>
    </row>
    <row r="3009" ht="12.75">
      <c r="C3009" s="85"/>
    </row>
    <row r="3010" ht="12.75">
      <c r="C3010" s="85"/>
    </row>
    <row r="3011" ht="12.75">
      <c r="C3011" s="85"/>
    </row>
    <row r="3012" ht="12.75">
      <c r="C3012" s="85"/>
    </row>
    <row r="3013" ht="12.75">
      <c r="C3013" s="85"/>
    </row>
    <row r="3014" ht="12.75">
      <c r="C3014" s="85"/>
    </row>
    <row r="3015" ht="12.75">
      <c r="C3015" s="85"/>
    </row>
    <row r="3016" ht="12.75">
      <c r="C3016" s="85"/>
    </row>
    <row r="3017" ht="12.75">
      <c r="C3017" s="85"/>
    </row>
    <row r="3018" ht="12.75">
      <c r="C3018" s="85"/>
    </row>
    <row r="3019" ht="12.75">
      <c r="C3019" s="85"/>
    </row>
    <row r="3020" ht="12.75">
      <c r="C3020" s="85"/>
    </row>
    <row r="3021" ht="12.75">
      <c r="C3021" s="85"/>
    </row>
    <row r="3022" ht="12.75">
      <c r="C3022" s="85"/>
    </row>
    <row r="3023" ht="12.75">
      <c r="C3023" s="85"/>
    </row>
    <row r="3024" ht="12.75">
      <c r="C3024" s="85"/>
    </row>
    <row r="3025" ht="12.75">
      <c r="C3025" s="85"/>
    </row>
    <row r="3026" ht="12.75">
      <c r="C3026" s="85"/>
    </row>
    <row r="3027" ht="12.75">
      <c r="C3027" s="85"/>
    </row>
    <row r="3028" ht="12.75">
      <c r="C3028" s="85"/>
    </row>
    <row r="3029" ht="12.75">
      <c r="C3029" s="85"/>
    </row>
    <row r="3030" ht="12.75">
      <c r="C3030" s="85"/>
    </row>
    <row r="3031" ht="12.75">
      <c r="C3031" s="85"/>
    </row>
    <row r="3032" ht="12.75">
      <c r="C3032" s="85"/>
    </row>
    <row r="3033" ht="12.75">
      <c r="C3033" s="85"/>
    </row>
    <row r="3034" ht="12.75">
      <c r="C3034" s="85"/>
    </row>
    <row r="3035" ht="12.75">
      <c r="C3035" s="85"/>
    </row>
    <row r="3036" ht="12.75">
      <c r="C3036" s="85"/>
    </row>
    <row r="3037" ht="12.75">
      <c r="C3037" s="85"/>
    </row>
    <row r="3038" ht="12.75">
      <c r="C3038" s="85"/>
    </row>
    <row r="3039" ht="12.75">
      <c r="C3039" s="85"/>
    </row>
    <row r="3040" ht="12.75">
      <c r="C3040" s="85"/>
    </row>
    <row r="3041" ht="12.75">
      <c r="C3041" s="85"/>
    </row>
    <row r="3042" ht="12.75">
      <c r="C3042" s="85"/>
    </row>
    <row r="3043" ht="12.75">
      <c r="C3043" s="85"/>
    </row>
    <row r="3044" ht="12.75">
      <c r="C3044" s="85"/>
    </row>
    <row r="3045" ht="12.75">
      <c r="C3045" s="85"/>
    </row>
    <row r="3046" ht="12.75">
      <c r="C3046" s="85"/>
    </row>
    <row r="3047" ht="12.75">
      <c r="C3047" s="85"/>
    </row>
    <row r="3048" ht="12.75">
      <c r="C3048" s="85"/>
    </row>
    <row r="3049" ht="12.75">
      <c r="C3049" s="85"/>
    </row>
    <row r="3050" ht="12.75">
      <c r="C3050" s="85"/>
    </row>
    <row r="3051" ht="12.75">
      <c r="C3051" s="85"/>
    </row>
    <row r="3052" ht="12.75">
      <c r="C3052" s="85"/>
    </row>
    <row r="3053" ht="12.75">
      <c r="C3053" s="85"/>
    </row>
    <row r="3054" ht="12.75">
      <c r="C3054" s="85"/>
    </row>
    <row r="3055" ht="12.75">
      <c r="C3055" s="85"/>
    </row>
    <row r="3056" ht="12.75">
      <c r="C3056" s="85"/>
    </row>
    <row r="3057" ht="12.75">
      <c r="C3057" s="85"/>
    </row>
    <row r="3058" ht="12.75">
      <c r="C3058" s="85"/>
    </row>
    <row r="3059" ht="12.75">
      <c r="C3059" s="85"/>
    </row>
    <row r="3060" ht="12.75">
      <c r="C3060" s="85"/>
    </row>
    <row r="3061" ht="12.75">
      <c r="C3061" s="85"/>
    </row>
    <row r="3062" ht="12.75">
      <c r="C3062" s="85"/>
    </row>
    <row r="3063" ht="12.75">
      <c r="C3063" s="85"/>
    </row>
    <row r="3064" ht="12.75">
      <c r="C3064" s="85"/>
    </row>
    <row r="3065" ht="12.75">
      <c r="C3065" s="85"/>
    </row>
    <row r="3066" ht="12.75">
      <c r="C3066" s="85"/>
    </row>
    <row r="3067" ht="12.75">
      <c r="C3067" s="85"/>
    </row>
    <row r="3068" ht="12.75">
      <c r="C3068" s="85"/>
    </row>
    <row r="3069" ht="12.75">
      <c r="C3069" s="85"/>
    </row>
    <row r="3070" ht="12.75">
      <c r="C3070" s="85"/>
    </row>
    <row r="3071" ht="12.75">
      <c r="C3071" s="85"/>
    </row>
    <row r="3072" ht="12.75">
      <c r="C3072" s="85"/>
    </row>
    <row r="3073" ht="12.75">
      <c r="C3073" s="85"/>
    </row>
    <row r="3074" ht="12.75">
      <c r="C3074" s="85"/>
    </row>
    <row r="3075" ht="12.75">
      <c r="C3075" s="85"/>
    </row>
    <row r="3076" ht="12.75">
      <c r="C3076" s="85"/>
    </row>
    <row r="3077" ht="12.75">
      <c r="C3077" s="85"/>
    </row>
    <row r="3078" ht="12.75">
      <c r="C3078" s="85"/>
    </row>
    <row r="3079" ht="12.75">
      <c r="C3079" s="85"/>
    </row>
    <row r="3080" ht="12.75">
      <c r="C3080" s="85"/>
    </row>
    <row r="3081" ht="12.75">
      <c r="C3081" s="85"/>
    </row>
    <row r="3082" ht="12.75">
      <c r="C3082" s="85"/>
    </row>
    <row r="3083" ht="12.75">
      <c r="C3083" s="85"/>
    </row>
    <row r="3084" ht="12.75">
      <c r="C3084" s="85"/>
    </row>
    <row r="3085" ht="12.75">
      <c r="C3085" s="85"/>
    </row>
    <row r="3086" ht="12.75">
      <c r="C3086" s="85"/>
    </row>
    <row r="3087" ht="12.75">
      <c r="C3087" s="85"/>
    </row>
    <row r="3088" ht="12.75">
      <c r="C3088" s="85"/>
    </row>
    <row r="3089" ht="12.75">
      <c r="C3089" s="85"/>
    </row>
    <row r="3090" ht="12.75">
      <c r="C3090" s="85"/>
    </row>
    <row r="3091" ht="12.75">
      <c r="C3091" s="85"/>
    </row>
    <row r="3092" ht="12.75">
      <c r="C3092" s="85"/>
    </row>
    <row r="3093" ht="12.75">
      <c r="C3093" s="85"/>
    </row>
    <row r="3094" ht="12.75">
      <c r="C3094" s="85"/>
    </row>
    <row r="3095" ht="12.75">
      <c r="C3095" s="85"/>
    </row>
    <row r="3096" ht="12.75">
      <c r="C3096" s="85"/>
    </row>
    <row r="3097" ht="12.75">
      <c r="C3097" s="85"/>
    </row>
    <row r="3098" ht="12.75">
      <c r="C3098" s="85"/>
    </row>
    <row r="3099" ht="12.75">
      <c r="C3099" s="85"/>
    </row>
    <row r="3100" ht="12.75">
      <c r="C3100" s="85"/>
    </row>
    <row r="3101" ht="12.75">
      <c r="C3101" s="85"/>
    </row>
    <row r="3102" ht="12.75">
      <c r="C3102" s="85"/>
    </row>
    <row r="3103" ht="12.75">
      <c r="C3103" s="85"/>
    </row>
    <row r="3104" ht="12.75">
      <c r="C3104" s="85"/>
    </row>
    <row r="3105" ht="12.75">
      <c r="C3105" s="85"/>
    </row>
    <row r="3106" ht="12.75">
      <c r="C3106" s="85"/>
    </row>
    <row r="3107" ht="12.75">
      <c r="C3107" s="85"/>
    </row>
    <row r="3108" ht="12.75">
      <c r="C3108" s="85"/>
    </row>
    <row r="3109" ht="12.75">
      <c r="C3109" s="85"/>
    </row>
    <row r="3110" ht="12.75">
      <c r="C3110" s="85"/>
    </row>
    <row r="3111" ht="12.75">
      <c r="C3111" s="85"/>
    </row>
    <row r="3112" ht="12.75">
      <c r="C3112" s="85"/>
    </row>
    <row r="3113" ht="12.75">
      <c r="C3113" s="85"/>
    </row>
    <row r="3114" ht="12.75">
      <c r="C3114" s="85"/>
    </row>
    <row r="3115" ht="12.75">
      <c r="C3115" s="85"/>
    </row>
    <row r="3116" ht="12.75">
      <c r="C3116" s="85"/>
    </row>
    <row r="3117" ht="12.75">
      <c r="C3117" s="85"/>
    </row>
    <row r="3118" ht="12.75">
      <c r="C3118" s="85"/>
    </row>
    <row r="3119" ht="12.75">
      <c r="C3119" s="85"/>
    </row>
    <row r="3120" ht="12.75">
      <c r="C3120" s="85"/>
    </row>
    <row r="3121" ht="12.75">
      <c r="C3121" s="85"/>
    </row>
    <row r="3122" ht="12.75">
      <c r="C3122" s="85"/>
    </row>
    <row r="3123" ht="12.75">
      <c r="C3123" s="85"/>
    </row>
    <row r="3124" ht="12.75">
      <c r="C3124" s="85"/>
    </row>
    <row r="3125" ht="12.75">
      <c r="C3125" s="85"/>
    </row>
    <row r="3126" ht="12.75">
      <c r="C3126" s="85"/>
    </row>
    <row r="3127" ht="12.75">
      <c r="C3127" s="85"/>
    </row>
    <row r="3128" ht="12.75">
      <c r="C3128" s="85"/>
    </row>
    <row r="3129" ht="12.75">
      <c r="C3129" s="85"/>
    </row>
    <row r="3130" ht="12.75">
      <c r="C3130" s="85"/>
    </row>
    <row r="3131" ht="12.75">
      <c r="C3131" s="85"/>
    </row>
    <row r="3132" ht="12.75">
      <c r="C3132" s="85"/>
    </row>
    <row r="3133" ht="12.75">
      <c r="C3133" s="85"/>
    </row>
    <row r="3134" ht="12.75">
      <c r="C3134" s="85"/>
    </row>
    <row r="3135" ht="12.75">
      <c r="C3135" s="85"/>
    </row>
    <row r="3136" ht="12.75">
      <c r="C3136" s="85"/>
    </row>
    <row r="3137" ht="12.75">
      <c r="C3137" s="85"/>
    </row>
    <row r="3138" ht="12.75">
      <c r="C3138" s="85"/>
    </row>
    <row r="3139" ht="12.75">
      <c r="C3139" s="85"/>
    </row>
    <row r="3140" ht="12.75">
      <c r="C3140" s="85"/>
    </row>
    <row r="3141" ht="12.75">
      <c r="C3141" s="85"/>
    </row>
    <row r="3142" ht="12.75">
      <c r="C3142" s="85"/>
    </row>
    <row r="3143" ht="12.75">
      <c r="C3143" s="85"/>
    </row>
    <row r="3144" ht="12.75">
      <c r="C3144" s="85"/>
    </row>
    <row r="3145" ht="12.75">
      <c r="C3145" s="85"/>
    </row>
    <row r="3146" ht="12.75">
      <c r="C3146" s="85"/>
    </row>
    <row r="3147" ht="12.75">
      <c r="C3147" s="85"/>
    </row>
    <row r="3148" ht="12.75">
      <c r="C3148" s="85"/>
    </row>
    <row r="3149" ht="12.75">
      <c r="C3149" s="85"/>
    </row>
    <row r="3150" ht="12.75">
      <c r="C3150" s="85"/>
    </row>
    <row r="3151" ht="12.75">
      <c r="C3151" s="85"/>
    </row>
    <row r="3152" ht="12.75">
      <c r="C3152" s="85"/>
    </row>
    <row r="3153" ht="12.75">
      <c r="C3153" s="85"/>
    </row>
    <row r="3154" ht="12.75">
      <c r="C3154" s="85"/>
    </row>
    <row r="3155" ht="12.75">
      <c r="C3155" s="85"/>
    </row>
    <row r="3156" ht="12.75">
      <c r="C3156" s="85"/>
    </row>
    <row r="3157" ht="12.75">
      <c r="C3157" s="85"/>
    </row>
    <row r="3158" ht="12.75">
      <c r="C3158" s="85"/>
    </row>
    <row r="3159" ht="12.75">
      <c r="C3159" s="85"/>
    </row>
    <row r="3160" ht="12.75">
      <c r="C3160" s="85"/>
    </row>
    <row r="3161" ht="12.75">
      <c r="C3161" s="85"/>
    </row>
    <row r="3162" ht="12.75">
      <c r="C3162" s="85"/>
    </row>
    <row r="3163" ht="12.75">
      <c r="C3163" s="85"/>
    </row>
    <row r="3164" ht="12.75">
      <c r="C3164" s="85"/>
    </row>
    <row r="3165" ht="12.75">
      <c r="C3165" s="85"/>
    </row>
    <row r="3166" ht="12.75">
      <c r="C3166" s="85"/>
    </row>
    <row r="3167" ht="12.75">
      <c r="C3167" s="85"/>
    </row>
    <row r="3168" ht="12.75">
      <c r="C3168" s="85"/>
    </row>
    <row r="3169" ht="12.75">
      <c r="C3169" s="85"/>
    </row>
    <row r="3170" ht="12.75">
      <c r="C3170" s="85"/>
    </row>
    <row r="3171" ht="12.75">
      <c r="C3171" s="85"/>
    </row>
    <row r="3172" ht="12.75">
      <c r="C3172" s="85"/>
    </row>
    <row r="3173" ht="12.75">
      <c r="C3173" s="85"/>
    </row>
    <row r="3174" ht="12.75">
      <c r="C3174" s="85"/>
    </row>
    <row r="3175" ht="12.75">
      <c r="C3175" s="85"/>
    </row>
    <row r="3176" ht="12.75">
      <c r="C3176" s="85"/>
    </row>
    <row r="3177" ht="12.75">
      <c r="C3177" s="85"/>
    </row>
    <row r="3178" ht="12.75">
      <c r="C3178" s="85"/>
    </row>
    <row r="3179" ht="12.75">
      <c r="C3179" s="85"/>
    </row>
    <row r="3180" ht="12.75">
      <c r="C3180" s="85"/>
    </row>
    <row r="3181" ht="12.75">
      <c r="C3181" s="85"/>
    </row>
    <row r="3182" ht="12.75">
      <c r="C3182" s="85"/>
    </row>
    <row r="3183" ht="12.75">
      <c r="C3183" s="85"/>
    </row>
    <row r="3184" ht="12.75">
      <c r="C3184" s="85"/>
    </row>
    <row r="3185" ht="12.75">
      <c r="C3185" s="85"/>
    </row>
    <row r="3186" ht="12.75">
      <c r="C3186" s="85"/>
    </row>
    <row r="3187" ht="12.75">
      <c r="C3187" s="85"/>
    </row>
    <row r="3188" ht="12.75">
      <c r="C3188" s="85"/>
    </row>
    <row r="3189" ht="12.75">
      <c r="C3189" s="85"/>
    </row>
    <row r="3190" ht="12.75">
      <c r="C3190" s="85"/>
    </row>
    <row r="3191" ht="12.75">
      <c r="C3191" s="85"/>
    </row>
    <row r="3192" ht="12.75">
      <c r="C3192" s="85"/>
    </row>
    <row r="3193" ht="12.75">
      <c r="C3193" s="85"/>
    </row>
    <row r="3194" ht="12.75">
      <c r="C3194" s="85"/>
    </row>
    <row r="3195" ht="12.75">
      <c r="C3195" s="85"/>
    </row>
    <row r="3196" ht="12.75">
      <c r="C3196" s="85"/>
    </row>
    <row r="3197" ht="12.75">
      <c r="C3197" s="85"/>
    </row>
    <row r="3198" ht="12.75">
      <c r="C3198" s="85"/>
    </row>
    <row r="3199" ht="12.75">
      <c r="C3199" s="85"/>
    </row>
    <row r="3200" ht="12.75">
      <c r="C3200" s="85"/>
    </row>
    <row r="3201" ht="12.75">
      <c r="C3201" s="85"/>
    </row>
    <row r="3202" ht="12.75">
      <c r="C3202" s="85"/>
    </row>
    <row r="3203" ht="12.75">
      <c r="C3203" s="85"/>
    </row>
    <row r="3204" ht="12.75">
      <c r="C3204" s="85"/>
    </row>
    <row r="3205" ht="12.75">
      <c r="C3205" s="85"/>
    </row>
    <row r="3206" ht="12.75">
      <c r="C3206" s="85"/>
    </row>
    <row r="3207" ht="12.75">
      <c r="C3207" s="85"/>
    </row>
    <row r="3208" ht="12.75">
      <c r="C3208" s="85"/>
    </row>
    <row r="3209" ht="12.75">
      <c r="C3209" s="85"/>
    </row>
    <row r="3210" ht="12.75">
      <c r="C3210" s="85"/>
    </row>
    <row r="3211" ht="12.75">
      <c r="C3211" s="85"/>
    </row>
    <row r="3212" ht="12.75">
      <c r="C3212" s="85"/>
    </row>
    <row r="3213" ht="12.75">
      <c r="C3213" s="85"/>
    </row>
    <row r="3214" ht="12.75">
      <c r="C3214" s="85"/>
    </row>
    <row r="3215" ht="12.75">
      <c r="C3215" s="85"/>
    </row>
    <row r="3216" ht="12.75">
      <c r="C3216" s="85"/>
    </row>
    <row r="3217" ht="12.75">
      <c r="C3217" s="85"/>
    </row>
    <row r="3218" ht="12.75">
      <c r="C3218" s="85"/>
    </row>
    <row r="3219" ht="12.75">
      <c r="C3219" s="85"/>
    </row>
    <row r="3220" ht="12.75">
      <c r="C3220" s="85"/>
    </row>
    <row r="3221" ht="12.75">
      <c r="C3221" s="85"/>
    </row>
    <row r="3222" ht="12.75">
      <c r="C3222" s="85"/>
    </row>
    <row r="3223" ht="12.75">
      <c r="C3223" s="85"/>
    </row>
    <row r="3224" ht="12.75">
      <c r="C3224" s="85"/>
    </row>
    <row r="3225" ht="12.75">
      <c r="C3225" s="85"/>
    </row>
    <row r="3226" ht="12.75">
      <c r="C3226" s="85"/>
    </row>
    <row r="3227" ht="12.75">
      <c r="C3227" s="85"/>
    </row>
    <row r="3228" ht="12.75">
      <c r="C3228" s="85"/>
    </row>
    <row r="3229" ht="12.75">
      <c r="C3229" s="85"/>
    </row>
    <row r="3230" ht="12.75">
      <c r="C3230" s="85"/>
    </row>
    <row r="3231" ht="12.75">
      <c r="C3231" s="85"/>
    </row>
    <row r="3232" ht="12.75">
      <c r="C3232" s="85"/>
    </row>
    <row r="3233" ht="12.75">
      <c r="C3233" s="85"/>
    </row>
    <row r="3234" ht="12.75">
      <c r="C3234" s="85"/>
    </row>
    <row r="3235" ht="12.75">
      <c r="C3235" s="85"/>
    </row>
    <row r="3236" ht="12.75">
      <c r="C3236" s="85"/>
    </row>
    <row r="3237" ht="12.75">
      <c r="C3237" s="85"/>
    </row>
    <row r="3238" ht="12.75">
      <c r="C3238" s="85"/>
    </row>
    <row r="3239" ht="12.75">
      <c r="C3239" s="85"/>
    </row>
    <row r="3240" ht="12.75">
      <c r="C3240" s="85"/>
    </row>
    <row r="3241" ht="12.75">
      <c r="C3241" s="85"/>
    </row>
    <row r="3242" ht="12.75">
      <c r="C3242" s="85"/>
    </row>
    <row r="3243" ht="12.75">
      <c r="C3243" s="85"/>
    </row>
    <row r="3244" ht="12.75">
      <c r="C3244" s="85"/>
    </row>
    <row r="3245" ht="12.75">
      <c r="C3245" s="85"/>
    </row>
    <row r="3246" ht="12.75">
      <c r="C3246" s="85"/>
    </row>
    <row r="3247" ht="12.75">
      <c r="C3247" s="85"/>
    </row>
    <row r="3248" ht="12.75">
      <c r="C3248" s="85"/>
    </row>
    <row r="3249" ht="12.75">
      <c r="C3249" s="85"/>
    </row>
    <row r="3250" ht="12.75">
      <c r="C3250" s="85"/>
    </row>
    <row r="3251" ht="12.75">
      <c r="C3251" s="85"/>
    </row>
    <row r="3252" ht="12.75">
      <c r="C3252" s="85"/>
    </row>
    <row r="3253" ht="12.75">
      <c r="C3253" s="85"/>
    </row>
    <row r="3254" ht="12.75">
      <c r="C3254" s="85"/>
    </row>
    <row r="3255" ht="12.75">
      <c r="C3255" s="85"/>
    </row>
    <row r="3256" ht="12.75">
      <c r="C3256" s="85"/>
    </row>
    <row r="3257" ht="12.75">
      <c r="C3257" s="85"/>
    </row>
    <row r="3258" ht="12.75">
      <c r="C3258" s="85"/>
    </row>
    <row r="3259" ht="12.75">
      <c r="C3259" s="85"/>
    </row>
    <row r="3260" ht="12.75">
      <c r="C3260" s="85"/>
    </row>
    <row r="3261" ht="12.75">
      <c r="C3261" s="85"/>
    </row>
    <row r="3262" ht="12.75">
      <c r="C3262" s="85"/>
    </row>
    <row r="3263" ht="12.75">
      <c r="C3263" s="85"/>
    </row>
    <row r="3264" ht="12.75">
      <c r="C3264" s="85"/>
    </row>
    <row r="3265" ht="12.75">
      <c r="C3265" s="85"/>
    </row>
    <row r="3266" ht="12.75">
      <c r="C3266" s="85"/>
    </row>
    <row r="3267" ht="12.75">
      <c r="C3267" s="85"/>
    </row>
    <row r="3268" ht="12.75">
      <c r="C3268" s="85"/>
    </row>
    <row r="3269" ht="12.75">
      <c r="C3269" s="85"/>
    </row>
    <row r="3270" ht="12.75">
      <c r="C3270" s="85"/>
    </row>
    <row r="3271" ht="12.75">
      <c r="C3271" s="85"/>
    </row>
    <row r="3272" ht="12.75">
      <c r="C3272" s="85"/>
    </row>
    <row r="3273" ht="12.75">
      <c r="C3273" s="85"/>
    </row>
    <row r="3274" ht="12.75">
      <c r="C3274" s="85"/>
    </row>
    <row r="3275" ht="12.75">
      <c r="C3275" s="85"/>
    </row>
    <row r="3276" ht="12.75">
      <c r="C3276" s="85"/>
    </row>
    <row r="3277" ht="12.75">
      <c r="C3277" s="85"/>
    </row>
    <row r="3278" ht="12.75">
      <c r="C3278" s="85"/>
    </row>
    <row r="3279" ht="12.75">
      <c r="C3279" s="85"/>
    </row>
    <row r="3280" ht="12.75">
      <c r="C3280" s="85"/>
    </row>
    <row r="3281" ht="12.75">
      <c r="C3281" s="85"/>
    </row>
    <row r="3282" ht="12.75">
      <c r="C3282" s="85"/>
    </row>
    <row r="3283" ht="12.75">
      <c r="C3283" s="85"/>
    </row>
    <row r="3284" ht="12.75">
      <c r="C3284" s="85"/>
    </row>
    <row r="3285" ht="12.75">
      <c r="C3285" s="85"/>
    </row>
    <row r="3286" ht="12.75">
      <c r="C3286" s="85"/>
    </row>
    <row r="3287" ht="12.75">
      <c r="C3287" s="85"/>
    </row>
    <row r="3288" ht="12.75">
      <c r="C3288" s="85"/>
    </row>
    <row r="3289" ht="12.75">
      <c r="C3289" s="85"/>
    </row>
    <row r="3290" ht="12.75">
      <c r="C3290" s="85"/>
    </row>
    <row r="3291" ht="12.75">
      <c r="C3291" s="85"/>
    </row>
    <row r="3292" ht="12.75">
      <c r="C3292" s="85"/>
    </row>
    <row r="3293" ht="12.75">
      <c r="C3293" s="85"/>
    </row>
    <row r="3294" ht="12.75">
      <c r="C3294" s="85"/>
    </row>
    <row r="3295" ht="12.75">
      <c r="C3295" s="85"/>
    </row>
    <row r="3296" ht="12.75">
      <c r="C3296" s="85"/>
    </row>
    <row r="3297" ht="12.75">
      <c r="C3297" s="85"/>
    </row>
    <row r="3298" ht="12.75">
      <c r="C3298" s="85"/>
    </row>
    <row r="3299" ht="12.75">
      <c r="C3299" s="85"/>
    </row>
    <row r="3300" ht="12.75">
      <c r="C3300" s="85"/>
    </row>
    <row r="3301" ht="12.75">
      <c r="C3301" s="85"/>
    </row>
    <row r="3302" ht="12.75">
      <c r="C3302" s="85"/>
    </row>
    <row r="3303" ht="12.75">
      <c r="C3303" s="85"/>
    </row>
    <row r="3304" ht="12.75">
      <c r="C3304" s="85"/>
    </row>
    <row r="3305" ht="12.75">
      <c r="C3305" s="85"/>
    </row>
    <row r="3306" ht="12.75">
      <c r="C3306" s="85"/>
    </row>
    <row r="3307" ht="12.75">
      <c r="C3307" s="85"/>
    </row>
    <row r="3308" ht="12.75">
      <c r="C3308" s="85"/>
    </row>
    <row r="3309" ht="12.75">
      <c r="C3309" s="85"/>
    </row>
    <row r="3310" ht="12.75">
      <c r="C3310" s="85"/>
    </row>
    <row r="3311" ht="12.75">
      <c r="C3311" s="85"/>
    </row>
    <row r="3312" ht="12.75">
      <c r="C3312" s="85"/>
    </row>
    <row r="3313" ht="12.75">
      <c r="C3313" s="85"/>
    </row>
    <row r="3314" ht="12.75">
      <c r="C3314" s="85"/>
    </row>
    <row r="3315" ht="12.75">
      <c r="C3315" s="85"/>
    </row>
    <row r="3316" ht="12.75">
      <c r="C3316" s="85"/>
    </row>
    <row r="3317" ht="12.75">
      <c r="C3317" s="85"/>
    </row>
    <row r="3318" ht="12.75">
      <c r="C3318" s="85"/>
    </row>
    <row r="3319" ht="12.75">
      <c r="C3319" s="85"/>
    </row>
    <row r="3320" ht="12.75">
      <c r="C3320" s="85"/>
    </row>
    <row r="3321" ht="12.75">
      <c r="C3321" s="85"/>
    </row>
    <row r="3322" ht="12.75">
      <c r="C3322" s="85"/>
    </row>
    <row r="3323" ht="12.75">
      <c r="C3323" s="85"/>
    </row>
    <row r="3324" ht="12.75">
      <c r="C3324" s="85"/>
    </row>
    <row r="3325" ht="12.75">
      <c r="C3325" s="85"/>
    </row>
    <row r="3326" ht="12.75">
      <c r="C3326" s="85"/>
    </row>
    <row r="3327" ht="12.75">
      <c r="C3327" s="85"/>
    </row>
    <row r="3328" ht="12.75">
      <c r="C3328" s="85"/>
    </row>
    <row r="3329" ht="12.75">
      <c r="C3329" s="85"/>
    </row>
    <row r="3330" ht="12.75">
      <c r="C3330" s="85"/>
    </row>
    <row r="3331" ht="12.75">
      <c r="C3331" s="85"/>
    </row>
    <row r="3332" ht="12.75">
      <c r="C3332" s="85"/>
    </row>
    <row r="3333" ht="12.75">
      <c r="C3333" s="85"/>
    </row>
    <row r="3334" ht="12.75">
      <c r="C3334" s="85"/>
    </row>
    <row r="3335" ht="12.75">
      <c r="C3335" s="85"/>
    </row>
    <row r="3336" ht="12.75">
      <c r="C3336" s="85"/>
    </row>
    <row r="3337" ht="12.75">
      <c r="C3337" s="85"/>
    </row>
    <row r="3338" ht="12.75">
      <c r="C3338" s="85"/>
    </row>
    <row r="3339" ht="12.75">
      <c r="C3339" s="85"/>
    </row>
    <row r="3340" ht="12.75">
      <c r="C3340" s="85"/>
    </row>
    <row r="3341" ht="12.75">
      <c r="C3341" s="85"/>
    </row>
    <row r="3342" ht="12.75">
      <c r="C3342" s="85"/>
    </row>
    <row r="3343" ht="12.75">
      <c r="C3343" s="85"/>
    </row>
    <row r="3344" ht="12.75">
      <c r="C3344" s="85"/>
    </row>
    <row r="3345" ht="12.75">
      <c r="C3345" s="85"/>
    </row>
    <row r="3346" ht="12.75">
      <c r="C3346" s="85"/>
    </row>
    <row r="3347" ht="12.75">
      <c r="C3347" s="85"/>
    </row>
    <row r="3348" ht="12.75">
      <c r="C3348" s="85"/>
    </row>
    <row r="3349" ht="12.75">
      <c r="C3349" s="85"/>
    </row>
    <row r="3350" ht="12.75">
      <c r="C3350" s="85"/>
    </row>
    <row r="3351" ht="12.75">
      <c r="C3351" s="85"/>
    </row>
    <row r="3352" ht="12.75">
      <c r="C3352" s="85"/>
    </row>
    <row r="3353" ht="12.75">
      <c r="C3353" s="85"/>
    </row>
    <row r="3354" ht="12.75">
      <c r="C3354" s="85"/>
    </row>
    <row r="3355" ht="12.75">
      <c r="C3355" s="85"/>
    </row>
    <row r="3356" ht="12.75">
      <c r="C3356" s="85"/>
    </row>
    <row r="3357" ht="12.75">
      <c r="C3357" s="85"/>
    </row>
    <row r="3358" ht="12.75">
      <c r="C3358" s="85"/>
    </row>
    <row r="3359" ht="12.75">
      <c r="C3359" s="85"/>
    </row>
    <row r="3360" ht="12.75">
      <c r="C3360" s="85"/>
    </row>
    <row r="3361" ht="12.75">
      <c r="C3361" s="85"/>
    </row>
    <row r="3362" ht="12.75">
      <c r="C3362" s="85"/>
    </row>
    <row r="3363" ht="12.75">
      <c r="C3363" s="85"/>
    </row>
    <row r="3364" ht="12.75">
      <c r="C3364" s="85"/>
    </row>
    <row r="3365" ht="12.75">
      <c r="C3365" s="85"/>
    </row>
    <row r="3366" ht="12.75">
      <c r="C3366" s="85"/>
    </row>
    <row r="3367" ht="12.75">
      <c r="C3367" s="85"/>
    </row>
    <row r="3368" ht="12.75">
      <c r="C3368" s="85"/>
    </row>
    <row r="3369" ht="12.75">
      <c r="C3369" s="85"/>
    </row>
    <row r="3370" ht="12.75">
      <c r="C3370" s="85"/>
    </row>
    <row r="3371" ht="12.75">
      <c r="C3371" s="85"/>
    </row>
    <row r="3372" ht="12.75">
      <c r="C3372" s="85"/>
    </row>
    <row r="3373" ht="12.75">
      <c r="C3373" s="85"/>
    </row>
    <row r="3374" ht="12.75">
      <c r="C3374" s="85"/>
    </row>
    <row r="3375" ht="12.75">
      <c r="C3375" s="85"/>
    </row>
    <row r="3376" ht="12.75">
      <c r="C3376" s="85"/>
    </row>
    <row r="3377" ht="12.75">
      <c r="C3377" s="85"/>
    </row>
    <row r="3378" ht="12.75">
      <c r="C3378" s="85"/>
    </row>
    <row r="3379" ht="12.75">
      <c r="C3379" s="85"/>
    </row>
    <row r="3380" ht="12.75">
      <c r="C3380" s="85"/>
    </row>
    <row r="3381" ht="12.75">
      <c r="C3381" s="85"/>
    </row>
    <row r="3382" ht="12.75">
      <c r="C3382" s="85"/>
    </row>
    <row r="3383" ht="12.75">
      <c r="C3383" s="85"/>
    </row>
    <row r="3384" ht="12.75">
      <c r="C3384" s="85"/>
    </row>
    <row r="3385" ht="12.75">
      <c r="C3385" s="85"/>
    </row>
    <row r="3386" ht="12.75">
      <c r="C3386" s="85"/>
    </row>
    <row r="3387" ht="12.75">
      <c r="C3387" s="85"/>
    </row>
    <row r="3388" ht="12.75">
      <c r="C3388" s="85"/>
    </row>
    <row r="3389" ht="12.75">
      <c r="C3389" s="85"/>
    </row>
    <row r="3390" ht="12.75">
      <c r="C3390" s="85"/>
    </row>
    <row r="3391" ht="12.75">
      <c r="C3391" s="85"/>
    </row>
    <row r="3392" ht="12.75">
      <c r="C3392" s="85"/>
    </row>
    <row r="3393" ht="12.75">
      <c r="C3393" s="85"/>
    </row>
    <row r="3394" ht="12.75">
      <c r="C3394" s="85"/>
    </row>
    <row r="3395" ht="12.75">
      <c r="C3395" s="85"/>
    </row>
    <row r="3396" ht="12.75">
      <c r="C3396" s="85"/>
    </row>
    <row r="3397" ht="12.75">
      <c r="C3397" s="85"/>
    </row>
    <row r="3398" ht="12.75">
      <c r="C3398" s="85"/>
    </row>
    <row r="3399" ht="12.75">
      <c r="C3399" s="85"/>
    </row>
    <row r="3400" ht="12.75">
      <c r="C3400" s="85"/>
    </row>
    <row r="3401" ht="12.75">
      <c r="C3401" s="85"/>
    </row>
    <row r="3402" ht="12.75">
      <c r="C3402" s="85"/>
    </row>
    <row r="3403" ht="12.75">
      <c r="C3403" s="85"/>
    </row>
    <row r="3404" ht="12.75">
      <c r="C3404" s="85"/>
    </row>
    <row r="3405" ht="12.75">
      <c r="C3405" s="85"/>
    </row>
    <row r="3406" ht="12.75">
      <c r="C3406" s="85"/>
    </row>
    <row r="3407" ht="12.75">
      <c r="C3407" s="85"/>
    </row>
    <row r="3408" ht="12.75">
      <c r="C3408" s="85"/>
    </row>
    <row r="3409" ht="12.75">
      <c r="C3409" s="85"/>
    </row>
    <row r="3410" ht="12.75">
      <c r="C3410" s="85"/>
    </row>
    <row r="3411" ht="12.75">
      <c r="C3411" s="85"/>
    </row>
    <row r="3412" ht="12.75">
      <c r="C3412" s="85"/>
    </row>
    <row r="3413" ht="12.75">
      <c r="C3413" s="85"/>
    </row>
    <row r="3414" ht="12.75">
      <c r="C3414" s="85"/>
    </row>
    <row r="3415" ht="12.75">
      <c r="C3415" s="85"/>
    </row>
    <row r="3416" ht="12.75">
      <c r="C3416" s="85"/>
    </row>
    <row r="3417" ht="12.75">
      <c r="C3417" s="85"/>
    </row>
    <row r="3418" ht="12.75">
      <c r="C3418" s="85"/>
    </row>
    <row r="3419" ht="12.75">
      <c r="C3419" s="85"/>
    </row>
    <row r="3420" ht="12.75">
      <c r="C3420" s="85"/>
    </row>
    <row r="3421" ht="12.75">
      <c r="C3421" s="85"/>
    </row>
    <row r="3422" ht="12.75">
      <c r="C3422" s="85"/>
    </row>
    <row r="3423" ht="12.75">
      <c r="C3423" s="85"/>
    </row>
    <row r="3424" ht="12.75">
      <c r="C3424" s="85"/>
    </row>
    <row r="3425" ht="12.75">
      <c r="C3425" s="85"/>
    </row>
    <row r="3426" ht="12.75">
      <c r="C3426" s="85"/>
    </row>
    <row r="3427" ht="12.75">
      <c r="C3427" s="85"/>
    </row>
    <row r="3428" ht="12.75">
      <c r="C3428" s="85"/>
    </row>
    <row r="3429" ht="12.75">
      <c r="C3429" s="85"/>
    </row>
    <row r="3430" ht="12.75">
      <c r="C3430" s="85"/>
    </row>
    <row r="3431" ht="12.75">
      <c r="C3431" s="85"/>
    </row>
    <row r="3432" ht="12.75">
      <c r="C3432" s="85"/>
    </row>
    <row r="3433" ht="12.75">
      <c r="C3433" s="85"/>
    </row>
    <row r="3434" ht="12.75">
      <c r="C3434" s="85"/>
    </row>
    <row r="3435" ht="12.75">
      <c r="C3435" s="85"/>
    </row>
    <row r="3436" ht="12.75">
      <c r="C3436" s="85"/>
    </row>
    <row r="3437" ht="12.75">
      <c r="C3437" s="85"/>
    </row>
    <row r="3438" ht="12.75">
      <c r="C3438" s="85"/>
    </row>
    <row r="3439" ht="12.75">
      <c r="C3439" s="85"/>
    </row>
    <row r="3440" ht="12.75">
      <c r="C3440" s="85"/>
    </row>
    <row r="3441" ht="12.75">
      <c r="C3441" s="85"/>
    </row>
    <row r="3442" ht="12.75">
      <c r="C3442" s="85"/>
    </row>
    <row r="3443" ht="12.75">
      <c r="C3443" s="85"/>
    </row>
    <row r="3444" ht="12.75">
      <c r="C3444" s="85"/>
    </row>
    <row r="3445" ht="12.75">
      <c r="C3445" s="85"/>
    </row>
    <row r="3446" ht="12.75">
      <c r="C3446" s="85"/>
    </row>
    <row r="3447" ht="12.75">
      <c r="C3447" s="85"/>
    </row>
    <row r="3448" ht="12.75">
      <c r="C3448" s="85"/>
    </row>
    <row r="3449" ht="12.75">
      <c r="C3449" s="85"/>
    </row>
    <row r="3450" ht="12.75">
      <c r="C3450" s="85"/>
    </row>
    <row r="3451" ht="12.75">
      <c r="C3451" s="85"/>
    </row>
    <row r="3452" ht="12.75">
      <c r="C3452" s="85"/>
    </row>
    <row r="3453" ht="12.75">
      <c r="C3453" s="85"/>
    </row>
    <row r="3454" ht="12.75">
      <c r="C3454" s="85"/>
    </row>
    <row r="3455" ht="12.75">
      <c r="C3455" s="85"/>
    </row>
    <row r="3456" ht="12.75">
      <c r="C3456" s="85"/>
    </row>
    <row r="3457" ht="12.75">
      <c r="C3457" s="85"/>
    </row>
    <row r="3458" ht="12.75">
      <c r="C3458" s="85"/>
    </row>
    <row r="3459" ht="12.75">
      <c r="C3459" s="85"/>
    </row>
    <row r="3460" ht="12.75">
      <c r="C3460" s="85"/>
    </row>
    <row r="3461" ht="12.75">
      <c r="C3461" s="85"/>
    </row>
    <row r="3462" ht="12.75">
      <c r="C3462" s="85"/>
    </row>
    <row r="3463" ht="12.75">
      <c r="C3463" s="85"/>
    </row>
    <row r="3464" ht="12.75">
      <c r="C3464" s="85"/>
    </row>
    <row r="3465" ht="12.75">
      <c r="C3465" s="85"/>
    </row>
    <row r="3466" ht="12.75">
      <c r="C3466" s="85"/>
    </row>
    <row r="3467" ht="12.75">
      <c r="C3467" s="85"/>
    </row>
    <row r="3468" ht="12.75">
      <c r="C3468" s="85"/>
    </row>
    <row r="3469" ht="12.75">
      <c r="C3469" s="85"/>
    </row>
    <row r="3470" ht="12.75">
      <c r="C3470" s="85"/>
    </row>
    <row r="3471" ht="12.75">
      <c r="C3471" s="85"/>
    </row>
    <row r="3472" ht="12.75">
      <c r="C3472" s="85"/>
    </row>
    <row r="3473" ht="12.75">
      <c r="C3473" s="85"/>
    </row>
    <row r="3474" ht="12.75">
      <c r="C3474" s="85"/>
    </row>
    <row r="3475" ht="12.75">
      <c r="C3475" s="85"/>
    </row>
    <row r="3476" ht="12.75">
      <c r="C3476" s="85"/>
    </row>
    <row r="3477" ht="12.75">
      <c r="C3477" s="85"/>
    </row>
    <row r="3478" ht="12.75">
      <c r="C3478" s="85"/>
    </row>
    <row r="3479" ht="12.75">
      <c r="C3479" s="85"/>
    </row>
    <row r="3480" ht="12.75">
      <c r="C3480" s="85"/>
    </row>
    <row r="3481" ht="12.75">
      <c r="C3481" s="85"/>
    </row>
    <row r="3482" ht="12.75">
      <c r="C3482" s="85"/>
    </row>
    <row r="3483" ht="12.75">
      <c r="C3483" s="85"/>
    </row>
    <row r="3484" ht="12.75">
      <c r="C3484" s="85"/>
    </row>
    <row r="3485" ht="12.75">
      <c r="C3485" s="85"/>
    </row>
    <row r="3486" ht="12.75">
      <c r="C3486" s="85"/>
    </row>
    <row r="3487" ht="12.75">
      <c r="C3487" s="85"/>
    </row>
    <row r="3488" ht="12.75">
      <c r="C3488" s="85"/>
    </row>
    <row r="3489" ht="12.75">
      <c r="C3489" s="85"/>
    </row>
    <row r="3490" ht="12.75">
      <c r="C3490" s="85"/>
    </row>
    <row r="3491" ht="12.75">
      <c r="C3491" s="85"/>
    </row>
    <row r="3492" ht="12.75">
      <c r="C3492" s="85"/>
    </row>
    <row r="3493" ht="12.75">
      <c r="C3493" s="85"/>
    </row>
    <row r="3494" ht="12.75">
      <c r="C3494" s="85"/>
    </row>
    <row r="3495" ht="12.75">
      <c r="C3495" s="85"/>
    </row>
    <row r="3496" ht="12.75">
      <c r="C3496" s="85"/>
    </row>
    <row r="3497" ht="12.75">
      <c r="C3497" s="85"/>
    </row>
    <row r="3498" ht="12.75">
      <c r="C3498" s="85"/>
    </row>
    <row r="3499" ht="12.75">
      <c r="C3499" s="85"/>
    </row>
    <row r="3500" ht="12.75">
      <c r="C3500" s="85"/>
    </row>
    <row r="3501" ht="12.75">
      <c r="C3501" s="85"/>
    </row>
    <row r="3502" ht="12.75">
      <c r="C3502" s="85"/>
    </row>
    <row r="3503" ht="12.75">
      <c r="C3503" s="85"/>
    </row>
    <row r="3504" ht="12.75">
      <c r="C3504" s="85"/>
    </row>
    <row r="3505" ht="12.75">
      <c r="C3505" s="85"/>
    </row>
    <row r="3506" ht="12.75">
      <c r="C3506" s="85"/>
    </row>
    <row r="3507" ht="12.75">
      <c r="C3507" s="85"/>
    </row>
    <row r="3508" ht="12.75">
      <c r="C3508" s="85"/>
    </row>
    <row r="3509" ht="12.75">
      <c r="C3509" s="85"/>
    </row>
    <row r="3510" ht="12.75">
      <c r="C3510" s="85"/>
    </row>
    <row r="3511" ht="12.75">
      <c r="C3511" s="85"/>
    </row>
    <row r="3512" ht="12.75">
      <c r="C3512" s="85"/>
    </row>
    <row r="3513" ht="12.75">
      <c r="C3513" s="85"/>
    </row>
    <row r="3514" ht="12.75">
      <c r="C3514" s="85"/>
    </row>
    <row r="3515" ht="12.75">
      <c r="C3515" s="85"/>
    </row>
    <row r="3516" ht="12.75">
      <c r="C3516" s="85"/>
    </row>
    <row r="3517" ht="12.75">
      <c r="C3517" s="85"/>
    </row>
    <row r="3518" ht="12.75">
      <c r="C3518" s="85"/>
    </row>
    <row r="3519" ht="12.75">
      <c r="C3519" s="85"/>
    </row>
    <row r="3520" ht="12.75">
      <c r="C3520" s="85"/>
    </row>
    <row r="3521" ht="12.75">
      <c r="C3521" s="85"/>
    </row>
    <row r="3522" ht="12.75">
      <c r="C3522" s="85"/>
    </row>
    <row r="3523" ht="12.75">
      <c r="C3523" s="85"/>
    </row>
    <row r="3524" ht="12.75">
      <c r="C3524" s="85"/>
    </row>
    <row r="3525" ht="12.75">
      <c r="C3525" s="85"/>
    </row>
    <row r="3526" ht="12.75">
      <c r="C3526" s="85"/>
    </row>
    <row r="3527" ht="12.75">
      <c r="C3527" s="85"/>
    </row>
    <row r="3528" ht="12.75">
      <c r="C3528" s="85"/>
    </row>
    <row r="3529" ht="12.75">
      <c r="C3529" s="85"/>
    </row>
    <row r="3530" ht="12.75">
      <c r="C3530" s="85"/>
    </row>
    <row r="3531" ht="12.75">
      <c r="C3531" s="85"/>
    </row>
    <row r="3532" ht="12.75">
      <c r="C3532" s="85"/>
    </row>
    <row r="3533" ht="12.75">
      <c r="C3533" s="85"/>
    </row>
    <row r="3534" ht="12.75">
      <c r="C3534" s="85"/>
    </row>
    <row r="3535" ht="12.75">
      <c r="C3535" s="85"/>
    </row>
    <row r="3536" ht="12.75">
      <c r="C3536" s="85"/>
    </row>
    <row r="3537" ht="12.75">
      <c r="C3537" s="85"/>
    </row>
    <row r="3538" ht="12.75">
      <c r="C3538" s="85"/>
    </row>
    <row r="3539" ht="12.75">
      <c r="C3539" s="85"/>
    </row>
    <row r="3540" ht="12.75">
      <c r="C3540" s="85"/>
    </row>
    <row r="3541" ht="12.75">
      <c r="C3541" s="85"/>
    </row>
    <row r="3542" ht="12.75">
      <c r="C3542" s="85"/>
    </row>
    <row r="3543" ht="12.75">
      <c r="C3543" s="85"/>
    </row>
    <row r="3544" ht="12.75">
      <c r="C3544" s="85"/>
    </row>
    <row r="3545" ht="12.75">
      <c r="C3545" s="85"/>
    </row>
    <row r="3546" ht="12.75">
      <c r="C3546" s="85"/>
    </row>
    <row r="3547" ht="12.75">
      <c r="C3547" s="85"/>
    </row>
    <row r="3548" ht="12.75">
      <c r="C3548" s="85"/>
    </row>
    <row r="3549" ht="12.75">
      <c r="C3549" s="85"/>
    </row>
    <row r="3550" ht="12.75">
      <c r="C3550" s="85"/>
    </row>
    <row r="3551" ht="12.75">
      <c r="C3551" s="85"/>
    </row>
    <row r="3552" ht="12.75">
      <c r="C3552" s="85"/>
    </row>
    <row r="3553" ht="12.75">
      <c r="C3553" s="85"/>
    </row>
    <row r="3554" ht="12.75">
      <c r="C3554" s="85"/>
    </row>
    <row r="3555" ht="12.75">
      <c r="C3555" s="85"/>
    </row>
    <row r="3556" ht="12.75">
      <c r="C3556" s="85"/>
    </row>
    <row r="3557" ht="12.75">
      <c r="C3557" s="85"/>
    </row>
    <row r="3558" ht="12.75">
      <c r="C3558" s="85"/>
    </row>
    <row r="3559" ht="12.75">
      <c r="C3559" s="85"/>
    </row>
    <row r="3560" ht="12.75">
      <c r="C3560" s="85"/>
    </row>
    <row r="3561" ht="12.75">
      <c r="C3561" s="85"/>
    </row>
    <row r="3562" ht="12.75">
      <c r="C3562" s="85"/>
    </row>
    <row r="3563" ht="12.75">
      <c r="C3563" s="85"/>
    </row>
    <row r="3564" ht="12.75">
      <c r="C3564" s="85"/>
    </row>
    <row r="3565" ht="12.75">
      <c r="C3565" s="85"/>
    </row>
    <row r="3566" ht="12.75">
      <c r="C3566" s="85"/>
    </row>
    <row r="3567" ht="12.75">
      <c r="C3567" s="85"/>
    </row>
    <row r="3568" ht="12.75">
      <c r="C3568" s="85"/>
    </row>
    <row r="3569" ht="12.75">
      <c r="C3569" s="85"/>
    </row>
    <row r="3570" ht="12.75">
      <c r="C3570" s="85"/>
    </row>
    <row r="3571" ht="12.75">
      <c r="C3571" s="85"/>
    </row>
    <row r="3572" ht="12.75">
      <c r="C3572" s="85"/>
    </row>
    <row r="3573" ht="12.75">
      <c r="C3573" s="85"/>
    </row>
    <row r="3574" ht="12.75">
      <c r="C3574" s="85"/>
    </row>
    <row r="3575" ht="12.75">
      <c r="C3575" s="85"/>
    </row>
    <row r="3576" ht="12.75">
      <c r="C3576" s="85"/>
    </row>
    <row r="3577" ht="12.75">
      <c r="C3577" s="85"/>
    </row>
    <row r="3578" ht="12.75">
      <c r="C3578" s="85"/>
    </row>
    <row r="3579" ht="12.75">
      <c r="C3579" s="85"/>
    </row>
    <row r="3580" ht="12.75">
      <c r="C3580" s="85"/>
    </row>
    <row r="3581" ht="12.75">
      <c r="C3581" s="85"/>
    </row>
    <row r="3582" ht="12.75">
      <c r="C3582" s="85"/>
    </row>
    <row r="3583" ht="12.75">
      <c r="C3583" s="85"/>
    </row>
    <row r="3584" ht="12.75">
      <c r="C3584" s="85"/>
    </row>
    <row r="3585" ht="12.75">
      <c r="C3585" s="85"/>
    </row>
    <row r="3586" ht="12.75">
      <c r="C3586" s="85"/>
    </row>
    <row r="3587" ht="12.75">
      <c r="C3587" s="85"/>
    </row>
    <row r="3588" ht="12.75">
      <c r="C3588" s="85"/>
    </row>
    <row r="3589" ht="12.75">
      <c r="C3589" s="85"/>
    </row>
    <row r="3590" ht="12.75">
      <c r="C3590" s="85"/>
    </row>
    <row r="3591" ht="12.75">
      <c r="C3591" s="85"/>
    </row>
    <row r="3592" ht="12.75">
      <c r="C3592" s="85"/>
    </row>
    <row r="3593" ht="12.75">
      <c r="C3593" s="85"/>
    </row>
    <row r="3594" ht="12.75">
      <c r="C3594" s="85"/>
    </row>
    <row r="3595" ht="12.75">
      <c r="C3595" s="85"/>
    </row>
    <row r="3596" ht="12.75">
      <c r="C3596" s="85"/>
    </row>
    <row r="3597" ht="12.75">
      <c r="C3597" s="85"/>
    </row>
    <row r="3598" ht="12.75">
      <c r="C3598" s="85"/>
    </row>
    <row r="3599" ht="12.75">
      <c r="C3599" s="85"/>
    </row>
    <row r="3600" ht="12.75">
      <c r="C3600" s="85"/>
    </row>
    <row r="3601" ht="12.75">
      <c r="C3601" s="85"/>
    </row>
    <row r="3602" ht="12.75">
      <c r="C3602" s="85"/>
    </row>
    <row r="3603" ht="12.75">
      <c r="C3603" s="85"/>
    </row>
    <row r="3604" ht="12.75">
      <c r="C3604" s="85"/>
    </row>
    <row r="3605" ht="12.75">
      <c r="C3605" s="85"/>
    </row>
    <row r="3606" ht="12.75">
      <c r="C3606" s="85"/>
    </row>
    <row r="3607" ht="12.75">
      <c r="C3607" s="85"/>
    </row>
    <row r="3608" ht="12.75">
      <c r="C3608" s="85"/>
    </row>
    <row r="3609" ht="12.75">
      <c r="C3609" s="85"/>
    </row>
    <row r="3610" ht="12.75">
      <c r="C3610" s="85"/>
    </row>
    <row r="3611" ht="12.75">
      <c r="C3611" s="85"/>
    </row>
    <row r="3612" ht="12.75">
      <c r="C3612" s="85"/>
    </row>
    <row r="3613" ht="12.75">
      <c r="C3613" s="85"/>
    </row>
    <row r="3614" ht="12.75">
      <c r="C3614" s="85"/>
    </row>
    <row r="3615" ht="12.75">
      <c r="C3615" s="85"/>
    </row>
    <row r="3616" ht="12.75">
      <c r="C3616" s="85"/>
    </row>
    <row r="3617" ht="12.75">
      <c r="C3617" s="85"/>
    </row>
    <row r="3618" ht="12.75">
      <c r="C3618" s="85"/>
    </row>
    <row r="3619" ht="12.75">
      <c r="C3619" s="85"/>
    </row>
    <row r="3620" ht="12.75">
      <c r="C3620" s="85"/>
    </row>
    <row r="3621" ht="12.75">
      <c r="C3621" s="85"/>
    </row>
    <row r="3622" ht="12.75">
      <c r="C3622" s="85"/>
    </row>
    <row r="3623" ht="12.75">
      <c r="C3623" s="85"/>
    </row>
    <row r="3624" ht="12.75">
      <c r="C3624" s="85"/>
    </row>
    <row r="3625" ht="12.75">
      <c r="C3625" s="85"/>
    </row>
    <row r="3626" ht="12.75">
      <c r="C3626" s="85"/>
    </row>
    <row r="3627" ht="12.75">
      <c r="C3627" s="85"/>
    </row>
    <row r="3628" ht="12.75">
      <c r="C3628" s="85"/>
    </row>
    <row r="3629" ht="12.75">
      <c r="C3629" s="85"/>
    </row>
    <row r="3630" ht="12.75">
      <c r="C3630" s="85"/>
    </row>
    <row r="3631" ht="12.75">
      <c r="C3631" s="85"/>
    </row>
    <row r="3632" ht="12.75">
      <c r="C3632" s="85"/>
    </row>
    <row r="3633" ht="12.75">
      <c r="C3633" s="85"/>
    </row>
    <row r="3634" ht="12.75">
      <c r="C3634" s="85"/>
    </row>
    <row r="3635" ht="12.75">
      <c r="C3635" s="85"/>
    </row>
    <row r="3636" ht="12.75">
      <c r="C3636" s="85"/>
    </row>
    <row r="3637" ht="12.75">
      <c r="C3637" s="85"/>
    </row>
    <row r="3638" ht="12.75">
      <c r="C3638" s="85"/>
    </row>
    <row r="3639" ht="12.75">
      <c r="C3639" s="85"/>
    </row>
    <row r="3640" ht="12.75">
      <c r="C3640" s="85"/>
    </row>
    <row r="3641" ht="12.75">
      <c r="C3641" s="85"/>
    </row>
    <row r="3642" ht="12.75">
      <c r="C3642" s="85"/>
    </row>
    <row r="3643" ht="12.75">
      <c r="C3643" s="85"/>
    </row>
    <row r="3644" ht="12.75">
      <c r="C3644" s="85"/>
    </row>
    <row r="3645" ht="12.75">
      <c r="C3645" s="85"/>
    </row>
    <row r="3646" ht="12.75">
      <c r="C3646" s="85"/>
    </row>
    <row r="3647" ht="12.75">
      <c r="C3647" s="85"/>
    </row>
    <row r="3648" ht="12.75">
      <c r="C3648" s="85"/>
    </row>
    <row r="3649" ht="12.75">
      <c r="C3649" s="85"/>
    </row>
    <row r="3650" ht="12.75">
      <c r="C3650" s="85"/>
    </row>
    <row r="3651" ht="12.75">
      <c r="C3651" s="85"/>
    </row>
    <row r="3652" ht="12.75">
      <c r="C3652" s="85"/>
    </row>
    <row r="3653" ht="12.75">
      <c r="C3653" s="85"/>
    </row>
    <row r="3654" ht="12.75">
      <c r="C3654" s="85"/>
    </row>
    <row r="3655" ht="12.75">
      <c r="C3655" s="85"/>
    </row>
    <row r="3656" ht="12.75">
      <c r="C3656" s="85"/>
    </row>
    <row r="3657" ht="12.75">
      <c r="C3657" s="85"/>
    </row>
    <row r="3658" ht="12.75">
      <c r="C3658" s="85"/>
    </row>
    <row r="3659" ht="12.75">
      <c r="C3659" s="85"/>
    </row>
    <row r="3660" ht="12.75">
      <c r="C3660" s="85"/>
    </row>
    <row r="3661" ht="12.75">
      <c r="C3661" s="85"/>
    </row>
    <row r="3662" ht="12.75">
      <c r="C3662" s="85"/>
    </row>
    <row r="3663" ht="12.75">
      <c r="C3663" s="85"/>
    </row>
    <row r="3664" ht="12.75">
      <c r="C3664" s="85"/>
    </row>
    <row r="3665" ht="12.75">
      <c r="C3665" s="85"/>
    </row>
    <row r="3666" ht="12.75">
      <c r="C3666" s="85"/>
    </row>
    <row r="3667" ht="12.75">
      <c r="C3667" s="85"/>
    </row>
    <row r="3668" ht="12.75">
      <c r="C3668" s="85"/>
    </row>
    <row r="3669" ht="12.75">
      <c r="C3669" s="85"/>
    </row>
    <row r="3670" ht="12.75">
      <c r="C3670" s="85"/>
    </row>
    <row r="3671" ht="12.75">
      <c r="C3671" s="85"/>
    </row>
    <row r="3672" ht="12.75">
      <c r="C3672" s="85"/>
    </row>
    <row r="3673" ht="12.75">
      <c r="C3673" s="85"/>
    </row>
    <row r="3674" ht="12.75">
      <c r="C3674" s="85"/>
    </row>
    <row r="3675" ht="12.75">
      <c r="C3675" s="85"/>
    </row>
    <row r="3676" ht="12.75">
      <c r="C3676" s="85"/>
    </row>
    <row r="3677" ht="12.75">
      <c r="C3677" s="85"/>
    </row>
    <row r="3678" ht="12.75">
      <c r="C3678" s="85"/>
    </row>
    <row r="3679" ht="12.75">
      <c r="C3679" s="85"/>
    </row>
    <row r="3680" ht="12.75">
      <c r="C3680" s="85"/>
    </row>
    <row r="3681" ht="12.75">
      <c r="C3681" s="85"/>
    </row>
    <row r="3682" ht="12.75">
      <c r="C3682" s="85"/>
    </row>
    <row r="3683" ht="12.75">
      <c r="C3683" s="85"/>
    </row>
    <row r="3684" ht="12.75">
      <c r="C3684" s="85"/>
    </row>
    <row r="3685" ht="12.75">
      <c r="C3685" s="85"/>
    </row>
    <row r="3686" ht="12.75">
      <c r="C3686" s="85"/>
    </row>
    <row r="3687" ht="12.75">
      <c r="C3687" s="85"/>
    </row>
    <row r="3688" ht="12.75">
      <c r="C3688" s="85"/>
    </row>
    <row r="3689" ht="12.75">
      <c r="C3689" s="85"/>
    </row>
    <row r="3690" ht="12.75">
      <c r="C3690" s="85"/>
    </row>
    <row r="3691" ht="12.75">
      <c r="C3691" s="85"/>
    </row>
    <row r="3692" ht="12.75">
      <c r="C3692" s="85"/>
    </row>
    <row r="3693" ht="12.75">
      <c r="C3693" s="85"/>
    </row>
    <row r="3694" ht="12.75">
      <c r="C3694" s="85"/>
    </row>
    <row r="3695" ht="12.75">
      <c r="C3695" s="85"/>
    </row>
    <row r="3696" ht="12.75">
      <c r="C3696" s="85"/>
    </row>
    <row r="3697" ht="12.75">
      <c r="C3697" s="85"/>
    </row>
    <row r="3698" ht="12.75">
      <c r="C3698" s="85"/>
    </row>
    <row r="3699" ht="12.75">
      <c r="C3699" s="85"/>
    </row>
    <row r="3700" ht="12.75">
      <c r="C3700" s="85"/>
    </row>
    <row r="3701" ht="12.75">
      <c r="C3701" s="85"/>
    </row>
    <row r="3702" ht="12.75">
      <c r="C3702" s="85"/>
    </row>
    <row r="3703" ht="12.75">
      <c r="C3703" s="85"/>
    </row>
    <row r="3704" ht="12.75">
      <c r="C3704" s="85"/>
    </row>
    <row r="3705" ht="12.75">
      <c r="C3705" s="85"/>
    </row>
    <row r="3706" ht="12.75">
      <c r="C3706" s="85"/>
    </row>
    <row r="3707" ht="12.75">
      <c r="C3707" s="85"/>
    </row>
    <row r="3708" ht="12.75">
      <c r="C3708" s="85"/>
    </row>
    <row r="3709" ht="12.75">
      <c r="C3709" s="85"/>
    </row>
    <row r="3710" ht="12.75">
      <c r="C3710" s="85"/>
    </row>
    <row r="3711" ht="12.75">
      <c r="C3711" s="85"/>
    </row>
    <row r="3712" ht="12.75">
      <c r="C3712" s="85"/>
    </row>
    <row r="3713" ht="12.75">
      <c r="C3713" s="85"/>
    </row>
    <row r="3714" ht="12.75">
      <c r="C3714" s="85"/>
    </row>
    <row r="3715" ht="12.75">
      <c r="C3715" s="85"/>
    </row>
    <row r="3716" ht="12.75">
      <c r="C3716" s="85"/>
    </row>
    <row r="3717" ht="12.75">
      <c r="C3717" s="85"/>
    </row>
    <row r="3718" ht="12.75">
      <c r="C3718" s="85"/>
    </row>
    <row r="3719" ht="12.75">
      <c r="C3719" s="85"/>
    </row>
    <row r="3720" ht="12.75">
      <c r="C3720" s="85"/>
    </row>
    <row r="3721" ht="12.75">
      <c r="C3721" s="85"/>
    </row>
    <row r="3722" ht="12.75">
      <c r="C3722" s="85"/>
    </row>
    <row r="3723" ht="12.75">
      <c r="C3723" s="85"/>
    </row>
    <row r="3724" ht="12.75">
      <c r="C3724" s="85"/>
    </row>
    <row r="3725" ht="12.75">
      <c r="C3725" s="85"/>
    </row>
    <row r="3726" ht="12.75">
      <c r="C3726" s="85"/>
    </row>
    <row r="3727" ht="12.75">
      <c r="C3727" s="85"/>
    </row>
    <row r="3728" ht="12.75">
      <c r="C3728" s="85"/>
    </row>
    <row r="3729" ht="12.75">
      <c r="C3729" s="85"/>
    </row>
    <row r="3730" ht="12.75">
      <c r="C3730" s="85"/>
    </row>
    <row r="3731" ht="12.75">
      <c r="C3731" s="85"/>
    </row>
    <row r="3732" ht="12.75">
      <c r="C3732" s="85"/>
    </row>
    <row r="3733" ht="12.75">
      <c r="C3733" s="85"/>
    </row>
    <row r="3734" ht="12.75">
      <c r="C3734" s="85"/>
    </row>
    <row r="3735" ht="12.75">
      <c r="C3735" s="85"/>
    </row>
    <row r="3736" ht="12.75">
      <c r="C3736" s="85"/>
    </row>
    <row r="3737" ht="12.75">
      <c r="C3737" s="85"/>
    </row>
    <row r="3738" ht="12.75">
      <c r="C3738" s="85"/>
    </row>
    <row r="3739" ht="12.75">
      <c r="C3739" s="85"/>
    </row>
    <row r="3740" ht="12.75">
      <c r="C3740" s="85"/>
    </row>
    <row r="3741" ht="12.75">
      <c r="C3741" s="85"/>
    </row>
    <row r="3742" ht="12.75">
      <c r="C3742" s="85"/>
    </row>
    <row r="3743" ht="12.75">
      <c r="C3743" s="85"/>
    </row>
    <row r="3744" ht="12.75">
      <c r="C3744" s="85"/>
    </row>
    <row r="3745" ht="12.75">
      <c r="C3745" s="85"/>
    </row>
    <row r="3746" ht="12.75">
      <c r="C3746" s="85"/>
    </row>
    <row r="3747" ht="12.75">
      <c r="C3747" s="85"/>
    </row>
    <row r="3748" ht="12.75">
      <c r="C3748" s="85"/>
    </row>
    <row r="3749" ht="12.75">
      <c r="C3749" s="85"/>
    </row>
    <row r="3750" ht="12.75">
      <c r="C3750" s="85"/>
    </row>
    <row r="3751" ht="12.75">
      <c r="C3751" s="85"/>
    </row>
    <row r="3752" ht="12.75">
      <c r="C3752" s="85"/>
    </row>
    <row r="3753" ht="12.75">
      <c r="C3753" s="85"/>
    </row>
    <row r="3754" ht="12.75">
      <c r="C3754" s="85"/>
    </row>
    <row r="3755" ht="12.75">
      <c r="C3755" s="85"/>
    </row>
    <row r="3756" ht="12.75">
      <c r="C3756" s="85"/>
    </row>
    <row r="3757" ht="12.75">
      <c r="C3757" s="85"/>
    </row>
    <row r="3758" ht="12.75">
      <c r="C3758" s="85"/>
    </row>
    <row r="3759" ht="12.75">
      <c r="C3759" s="85"/>
    </row>
    <row r="3760" ht="12.75">
      <c r="C3760" s="85"/>
    </row>
    <row r="3761" ht="12.75">
      <c r="C3761" s="85"/>
    </row>
    <row r="3762" ht="12.75">
      <c r="C3762" s="85"/>
    </row>
    <row r="3763" ht="12.75">
      <c r="C3763" s="85"/>
    </row>
    <row r="3764" ht="12.75">
      <c r="C3764" s="85"/>
    </row>
    <row r="3765" ht="12.75">
      <c r="C3765" s="85"/>
    </row>
    <row r="3766" ht="12.75">
      <c r="C3766" s="85"/>
    </row>
    <row r="3767" ht="12.75">
      <c r="C3767" s="85"/>
    </row>
    <row r="3768" ht="12.75">
      <c r="C3768" s="85"/>
    </row>
    <row r="3769" ht="12.75">
      <c r="C3769" s="85"/>
    </row>
    <row r="3770" ht="12.75">
      <c r="C3770" s="85"/>
    </row>
    <row r="3771" ht="12.75">
      <c r="C3771" s="85"/>
    </row>
    <row r="3772" ht="12.75">
      <c r="C3772" s="85"/>
    </row>
    <row r="3773" ht="12.75">
      <c r="C3773" s="85"/>
    </row>
    <row r="3774" ht="12.75">
      <c r="C3774" s="85"/>
    </row>
    <row r="3775" ht="12.75">
      <c r="C3775" s="85"/>
    </row>
    <row r="3776" ht="12.75">
      <c r="C3776" s="85"/>
    </row>
    <row r="3777" ht="12.75">
      <c r="C3777" s="85"/>
    </row>
    <row r="3778" ht="12.75">
      <c r="C3778" s="85"/>
    </row>
    <row r="3779" ht="12.75">
      <c r="C3779" s="85"/>
    </row>
    <row r="3780" ht="12.75">
      <c r="C3780" s="85"/>
    </row>
    <row r="3781" ht="12.75">
      <c r="C3781" s="85"/>
    </row>
    <row r="3782" ht="12.75">
      <c r="C3782" s="85"/>
    </row>
    <row r="3783" ht="12.75">
      <c r="C3783" s="85"/>
    </row>
    <row r="3784" ht="12.75">
      <c r="C3784" s="85"/>
    </row>
    <row r="3785" ht="12.75">
      <c r="C3785" s="85"/>
    </row>
    <row r="3786" ht="12.75">
      <c r="C3786" s="85"/>
    </row>
    <row r="3787" ht="12.75">
      <c r="C3787" s="85"/>
    </row>
    <row r="3788" ht="12.75">
      <c r="C3788" s="85"/>
    </row>
    <row r="3789" ht="12.75">
      <c r="C3789" s="85"/>
    </row>
    <row r="3790" ht="12.75">
      <c r="C3790" s="85"/>
    </row>
    <row r="3791" ht="12.75">
      <c r="C3791" s="85"/>
    </row>
    <row r="3792" ht="12.75">
      <c r="C3792" s="85"/>
    </row>
    <row r="3793" ht="12.75">
      <c r="C3793" s="85"/>
    </row>
    <row r="3794" ht="12.75">
      <c r="C3794" s="85"/>
    </row>
    <row r="3795" ht="12.75">
      <c r="C3795" s="85"/>
    </row>
    <row r="3796" ht="12.75">
      <c r="C3796" s="85"/>
    </row>
    <row r="3797" ht="12.75">
      <c r="C3797" s="85"/>
    </row>
    <row r="3798" ht="12.75">
      <c r="C3798" s="85"/>
    </row>
    <row r="3799" ht="12.75">
      <c r="C3799" s="85"/>
    </row>
    <row r="3800" ht="12.75">
      <c r="C3800" s="85"/>
    </row>
    <row r="3801" ht="12.75">
      <c r="C3801" s="85"/>
    </row>
    <row r="3802" ht="12.75">
      <c r="C3802" s="85"/>
    </row>
    <row r="3803" ht="12.75">
      <c r="C3803" s="85"/>
    </row>
    <row r="3804" ht="12.75">
      <c r="C3804" s="85"/>
    </row>
    <row r="3805" ht="12.75">
      <c r="C3805" s="85"/>
    </row>
    <row r="3806" ht="12.75">
      <c r="C3806" s="85"/>
    </row>
    <row r="3807" ht="12.75">
      <c r="C3807" s="85"/>
    </row>
    <row r="3808" ht="12.75">
      <c r="C3808" s="85"/>
    </row>
    <row r="3809" ht="12.75">
      <c r="C3809" s="85"/>
    </row>
    <row r="3810" ht="12.75">
      <c r="C3810" s="85"/>
    </row>
    <row r="3811" ht="12.75">
      <c r="C3811" s="85"/>
    </row>
    <row r="3812" ht="12.75">
      <c r="C3812" s="85"/>
    </row>
    <row r="3813" ht="12.75">
      <c r="C3813" s="85"/>
    </row>
    <row r="3814" ht="12.75">
      <c r="C3814" s="85"/>
    </row>
    <row r="3815" ht="12.75">
      <c r="C3815" s="85"/>
    </row>
    <row r="3816" ht="12.75">
      <c r="C3816" s="85"/>
    </row>
    <row r="3817" ht="12.75">
      <c r="C3817" s="85"/>
    </row>
    <row r="3818" ht="12.75">
      <c r="C3818" s="85"/>
    </row>
    <row r="3819" ht="12.75">
      <c r="C3819" s="85"/>
    </row>
    <row r="3820" ht="12.75">
      <c r="C3820" s="85"/>
    </row>
    <row r="3821" ht="12.75">
      <c r="C3821" s="85"/>
    </row>
    <row r="3822" ht="12.75">
      <c r="C3822" s="85"/>
    </row>
    <row r="3823" ht="12.75">
      <c r="C3823" s="85"/>
    </row>
    <row r="3824" ht="12.75">
      <c r="C3824" s="85"/>
    </row>
    <row r="3825" ht="12.75">
      <c r="C3825" s="85"/>
    </row>
    <row r="3826" ht="12.75">
      <c r="C3826" s="85"/>
    </row>
    <row r="3827" ht="12.75">
      <c r="C3827" s="85"/>
    </row>
    <row r="3828" ht="12.75">
      <c r="C3828" s="85"/>
    </row>
    <row r="3829" ht="12.75">
      <c r="C3829" s="85"/>
    </row>
    <row r="3830" ht="12.75">
      <c r="C3830" s="85"/>
    </row>
    <row r="3831" ht="12.75">
      <c r="C3831" s="85"/>
    </row>
    <row r="3832" ht="12.75">
      <c r="C3832" s="85"/>
    </row>
    <row r="3833" ht="12.75">
      <c r="C3833" s="85"/>
    </row>
    <row r="3834" ht="12.75">
      <c r="C3834" s="85"/>
    </row>
    <row r="3835" ht="12.75">
      <c r="C3835" s="85"/>
    </row>
    <row r="3836" ht="12.75">
      <c r="C3836" s="85"/>
    </row>
    <row r="3837" ht="12.75">
      <c r="C3837" s="85"/>
    </row>
    <row r="3838" ht="12.75">
      <c r="C3838" s="85"/>
    </row>
    <row r="3839" ht="12.75">
      <c r="C3839" s="85"/>
    </row>
    <row r="3840" ht="12.75">
      <c r="C3840" s="85"/>
    </row>
    <row r="3841" ht="12.75">
      <c r="C3841" s="85"/>
    </row>
    <row r="3842" ht="12.75">
      <c r="C3842" s="85"/>
    </row>
    <row r="3843" ht="12.75">
      <c r="C3843" s="85"/>
    </row>
    <row r="3844" ht="12.75">
      <c r="C3844" s="85"/>
    </row>
    <row r="3845" ht="12.75">
      <c r="C3845" s="85"/>
    </row>
    <row r="3846" ht="12.75">
      <c r="C3846" s="85"/>
    </row>
    <row r="3847" ht="12.75">
      <c r="C3847" s="85"/>
    </row>
    <row r="3848" ht="12.75">
      <c r="C3848" s="85"/>
    </row>
    <row r="3849" ht="12.75">
      <c r="C3849" s="85"/>
    </row>
    <row r="3850" ht="12.75">
      <c r="C3850" s="85"/>
    </row>
    <row r="3851" ht="12.75">
      <c r="C3851" s="85"/>
    </row>
    <row r="3852" ht="12.75">
      <c r="C3852" s="85"/>
    </row>
    <row r="3853" ht="12.75">
      <c r="C3853" s="85"/>
    </row>
    <row r="3854" ht="12.75">
      <c r="C3854" s="85"/>
    </row>
    <row r="3855" ht="12.75">
      <c r="C3855" s="85"/>
    </row>
    <row r="3856" ht="12.75">
      <c r="C3856" s="85"/>
    </row>
    <row r="3857" ht="12.75">
      <c r="C3857" s="85"/>
    </row>
    <row r="3858" ht="12.75">
      <c r="C3858" s="85"/>
    </row>
    <row r="3859" ht="12.75">
      <c r="C3859" s="85"/>
    </row>
    <row r="3860" ht="12.75">
      <c r="C3860" s="85"/>
    </row>
    <row r="3861" ht="12.75">
      <c r="C3861" s="85"/>
    </row>
    <row r="3862" ht="12.75">
      <c r="C3862" s="85"/>
    </row>
    <row r="3863" ht="12.75">
      <c r="C3863" s="85"/>
    </row>
    <row r="3864" ht="12.75">
      <c r="C3864" s="85"/>
    </row>
    <row r="3865" ht="12.75">
      <c r="C3865" s="85"/>
    </row>
    <row r="3866" ht="12.75">
      <c r="C3866" s="85"/>
    </row>
    <row r="3867" ht="12.75">
      <c r="C3867" s="85"/>
    </row>
    <row r="3868" ht="12.75">
      <c r="C3868" s="85"/>
    </row>
    <row r="3869" ht="12.75">
      <c r="C3869" s="85"/>
    </row>
    <row r="3870" ht="12.75">
      <c r="C3870" s="85"/>
    </row>
    <row r="3871" ht="12.75">
      <c r="C3871" s="85"/>
    </row>
    <row r="3872" ht="12.75">
      <c r="C3872" s="85"/>
    </row>
    <row r="3873" ht="12.75">
      <c r="C3873" s="85"/>
    </row>
    <row r="3874" ht="12.75">
      <c r="C3874" s="85"/>
    </row>
    <row r="3875" ht="12.75">
      <c r="C3875" s="85"/>
    </row>
    <row r="3876" ht="12.75">
      <c r="C3876" s="85"/>
    </row>
    <row r="3877" ht="12.75">
      <c r="C3877" s="85"/>
    </row>
    <row r="3878" ht="12.75">
      <c r="C3878" s="85"/>
    </row>
    <row r="3879" ht="12.75">
      <c r="C3879" s="85"/>
    </row>
    <row r="3880" ht="12.75">
      <c r="C3880" s="85"/>
    </row>
    <row r="3881" ht="12.75">
      <c r="C3881" s="85"/>
    </row>
    <row r="3882" ht="12.75">
      <c r="C3882" s="85"/>
    </row>
    <row r="3883" ht="12.75">
      <c r="C3883" s="85"/>
    </row>
    <row r="3884" ht="12.75">
      <c r="C3884" s="85"/>
    </row>
    <row r="3885" ht="12.75">
      <c r="C3885" s="85"/>
    </row>
    <row r="3886" ht="12.75">
      <c r="C3886" s="85"/>
    </row>
    <row r="3887" ht="12.75">
      <c r="C3887" s="85"/>
    </row>
    <row r="3888" ht="12.75">
      <c r="C3888" s="85"/>
    </row>
    <row r="3889" ht="12.75">
      <c r="C3889" s="85"/>
    </row>
    <row r="3890" ht="12.75">
      <c r="C3890" s="85"/>
    </row>
    <row r="3891" ht="12.75">
      <c r="C3891" s="85"/>
    </row>
    <row r="3892" ht="12.75">
      <c r="C3892" s="85"/>
    </row>
    <row r="3893" ht="12.75">
      <c r="C3893" s="85"/>
    </row>
    <row r="3894" ht="12.75">
      <c r="C3894" s="85"/>
    </row>
    <row r="3895" ht="12.75">
      <c r="C3895" s="85"/>
    </row>
    <row r="3896" ht="12.75">
      <c r="C3896" s="85"/>
    </row>
    <row r="3897" ht="12.75">
      <c r="C3897" s="85"/>
    </row>
    <row r="3898" ht="12.75">
      <c r="C3898" s="85"/>
    </row>
    <row r="3899" ht="12.75">
      <c r="C3899" s="85"/>
    </row>
    <row r="3900" ht="12.75">
      <c r="C3900" s="85"/>
    </row>
    <row r="3901" ht="12.75">
      <c r="C3901" s="85"/>
    </row>
    <row r="3902" ht="12.75">
      <c r="C3902" s="85"/>
    </row>
    <row r="3903" ht="12.75">
      <c r="C3903" s="85"/>
    </row>
    <row r="3904" ht="12.75">
      <c r="C3904" s="85"/>
    </row>
    <row r="3905" ht="12.75">
      <c r="C3905" s="85"/>
    </row>
    <row r="3906" ht="12.75">
      <c r="C3906" s="85"/>
    </row>
    <row r="3907" ht="12.75">
      <c r="C3907" s="85"/>
    </row>
    <row r="3908" ht="12.75">
      <c r="C3908" s="85"/>
    </row>
    <row r="3909" ht="12.75">
      <c r="C3909" s="85"/>
    </row>
    <row r="3910" ht="12.75">
      <c r="C3910" s="85"/>
    </row>
    <row r="3911" ht="12.75">
      <c r="C3911" s="85"/>
    </row>
    <row r="3912" ht="12.75">
      <c r="C3912" s="85"/>
    </row>
    <row r="3913" ht="12.75">
      <c r="C3913" s="85"/>
    </row>
    <row r="3914" ht="12.75">
      <c r="C3914" s="85"/>
    </row>
    <row r="3915" ht="12.75">
      <c r="C3915" s="85"/>
    </row>
    <row r="3916" ht="12.75">
      <c r="C3916" s="85"/>
    </row>
    <row r="3917" ht="12.75">
      <c r="C3917" s="85"/>
    </row>
    <row r="3918" ht="12.75">
      <c r="C3918" s="85"/>
    </row>
    <row r="3919" ht="12.75">
      <c r="C3919" s="85"/>
    </row>
    <row r="3920" ht="12.75">
      <c r="C3920" s="85"/>
    </row>
    <row r="3921" ht="12.75">
      <c r="C3921" s="85"/>
    </row>
    <row r="3922" ht="12.75">
      <c r="C3922" s="85"/>
    </row>
    <row r="3923" ht="12.75">
      <c r="C3923" s="85"/>
    </row>
    <row r="3924" ht="12.75">
      <c r="C3924" s="85"/>
    </row>
    <row r="3925" ht="12.75">
      <c r="C3925" s="85"/>
    </row>
    <row r="3926" ht="12.75">
      <c r="C3926" s="85"/>
    </row>
    <row r="3927" ht="12.75">
      <c r="C3927" s="85"/>
    </row>
    <row r="3928" ht="12.75">
      <c r="C3928" s="85"/>
    </row>
    <row r="3929" ht="12.75">
      <c r="C3929" s="85"/>
    </row>
    <row r="3930" ht="12.75">
      <c r="C3930" s="85"/>
    </row>
    <row r="3931" ht="12.75">
      <c r="C3931" s="85"/>
    </row>
    <row r="3932" ht="12.75">
      <c r="C3932" s="85"/>
    </row>
    <row r="3933" ht="12.75">
      <c r="C3933" s="85"/>
    </row>
    <row r="3934" ht="12.75">
      <c r="C3934" s="85"/>
    </row>
    <row r="3935" ht="12.75">
      <c r="C3935" s="85"/>
    </row>
    <row r="3936" ht="12.75">
      <c r="C3936" s="85"/>
    </row>
    <row r="3937" ht="12.75">
      <c r="C3937" s="85"/>
    </row>
    <row r="3938" ht="12.75">
      <c r="C3938" s="85"/>
    </row>
    <row r="3939" ht="12.75">
      <c r="C3939" s="85"/>
    </row>
    <row r="3940" ht="12.75">
      <c r="C3940" s="85"/>
    </row>
    <row r="3941" ht="12.75">
      <c r="C3941" s="85"/>
    </row>
    <row r="3942" ht="12.75">
      <c r="C3942" s="85"/>
    </row>
    <row r="3943" ht="12.75">
      <c r="C3943" s="85"/>
    </row>
    <row r="3944" ht="12.75">
      <c r="C3944" s="85"/>
    </row>
    <row r="3945" ht="12.75">
      <c r="C3945" s="85"/>
    </row>
    <row r="3946" ht="12.75">
      <c r="C3946" s="85"/>
    </row>
    <row r="3947" ht="12.75">
      <c r="C3947" s="85"/>
    </row>
    <row r="3948" ht="12.75">
      <c r="C3948" s="85"/>
    </row>
    <row r="3949" ht="12.75">
      <c r="C3949" s="85"/>
    </row>
    <row r="3950" ht="12.75">
      <c r="C3950" s="85"/>
    </row>
    <row r="3951" ht="12.75">
      <c r="C3951" s="85"/>
    </row>
    <row r="3952" ht="12.75">
      <c r="C3952" s="85"/>
    </row>
    <row r="3953" ht="12.75">
      <c r="C3953" s="85"/>
    </row>
    <row r="3954" ht="12.75">
      <c r="C3954" s="85"/>
    </row>
    <row r="3955" ht="12.75">
      <c r="C3955" s="85"/>
    </row>
    <row r="3956" ht="12.75">
      <c r="C3956" s="85"/>
    </row>
    <row r="3957" ht="12.75">
      <c r="C3957" s="85"/>
    </row>
    <row r="3958" ht="12.75">
      <c r="C3958" s="85"/>
    </row>
    <row r="3959" ht="12.75">
      <c r="C3959" s="85"/>
    </row>
    <row r="3960" ht="12.75">
      <c r="C3960" s="85"/>
    </row>
    <row r="3961" ht="12.75">
      <c r="C3961" s="85"/>
    </row>
    <row r="3962" ht="12.75">
      <c r="C3962" s="85"/>
    </row>
    <row r="3963" ht="12.75">
      <c r="C3963" s="85"/>
    </row>
    <row r="3964" ht="12.75">
      <c r="C3964" s="85"/>
    </row>
    <row r="3965" ht="12.75">
      <c r="C3965" s="85"/>
    </row>
    <row r="3966" ht="12.75">
      <c r="C3966" s="85"/>
    </row>
    <row r="3967" ht="12.75">
      <c r="C3967" s="85"/>
    </row>
    <row r="3968" ht="12.75">
      <c r="C3968" s="85"/>
    </row>
    <row r="3969" ht="12.75">
      <c r="C3969" s="85"/>
    </row>
    <row r="3970" ht="12.75">
      <c r="C3970" s="85"/>
    </row>
    <row r="3971" ht="12.75">
      <c r="C3971" s="85"/>
    </row>
    <row r="3972" ht="12.75">
      <c r="C3972" s="85"/>
    </row>
    <row r="3973" ht="12.75">
      <c r="C3973" s="85"/>
    </row>
    <row r="3974" ht="12.75">
      <c r="C3974" s="85"/>
    </row>
    <row r="3975" ht="12.75">
      <c r="C3975" s="85"/>
    </row>
    <row r="3976" ht="12.75">
      <c r="C3976" s="85"/>
    </row>
    <row r="3977" ht="12.75">
      <c r="C3977" s="85"/>
    </row>
    <row r="3978" ht="12.75">
      <c r="C3978" s="85"/>
    </row>
    <row r="3979" ht="12.75">
      <c r="C3979" s="85"/>
    </row>
    <row r="3980" ht="12.75">
      <c r="C3980" s="85"/>
    </row>
    <row r="3981" ht="12.75">
      <c r="C3981" s="85"/>
    </row>
    <row r="3982" ht="12.75">
      <c r="C3982" s="85"/>
    </row>
    <row r="3983" ht="12.75">
      <c r="C3983" s="85"/>
    </row>
    <row r="3984" ht="12.75">
      <c r="C3984" s="85"/>
    </row>
    <row r="3985" ht="12.75">
      <c r="C3985" s="85"/>
    </row>
    <row r="3986" ht="12.75">
      <c r="C3986" s="85"/>
    </row>
    <row r="3987" ht="12.75">
      <c r="C3987" s="85"/>
    </row>
    <row r="3988" ht="12.75">
      <c r="C3988" s="85"/>
    </row>
    <row r="3989" ht="12.75">
      <c r="C3989" s="85"/>
    </row>
    <row r="3990" ht="12.75">
      <c r="C3990" s="85"/>
    </row>
    <row r="3991" ht="12.75">
      <c r="C3991" s="85"/>
    </row>
    <row r="3992" ht="12.75">
      <c r="C3992" s="85"/>
    </row>
    <row r="3993" ht="12.75">
      <c r="C3993" s="85"/>
    </row>
    <row r="3994" ht="12.75">
      <c r="C3994" s="85"/>
    </row>
    <row r="3995" ht="12.75">
      <c r="C3995" s="85"/>
    </row>
    <row r="3996" ht="12.75">
      <c r="C3996" s="85"/>
    </row>
    <row r="3997" ht="12.75">
      <c r="C3997" s="85"/>
    </row>
    <row r="3998" ht="12.75">
      <c r="C3998" s="85"/>
    </row>
    <row r="3999" ht="12.75">
      <c r="C3999" s="85"/>
    </row>
    <row r="4000" ht="12.75">
      <c r="C4000" s="85"/>
    </row>
    <row r="4001" ht="12.75">
      <c r="C4001" s="85"/>
    </row>
    <row r="4002" ht="12.75">
      <c r="C4002" s="85"/>
    </row>
    <row r="4003" ht="12.75">
      <c r="C4003" s="85"/>
    </row>
    <row r="4004" ht="12.75">
      <c r="C4004" s="85"/>
    </row>
    <row r="4005" ht="12.75">
      <c r="C4005" s="85"/>
    </row>
    <row r="4006" ht="12.75">
      <c r="C4006" s="85"/>
    </row>
    <row r="4007" ht="12.75">
      <c r="C4007" s="85"/>
    </row>
    <row r="4008" ht="12.75">
      <c r="C4008" s="85"/>
    </row>
    <row r="4009" ht="12.75">
      <c r="C4009" s="85"/>
    </row>
    <row r="4010" ht="12.75">
      <c r="C4010" s="85"/>
    </row>
    <row r="4011" ht="12.75">
      <c r="C4011" s="85"/>
    </row>
    <row r="4012" ht="12.75">
      <c r="C4012" s="85"/>
    </row>
    <row r="4013" ht="12.75">
      <c r="C4013" s="85"/>
    </row>
    <row r="4014" ht="12.75">
      <c r="C4014" s="85"/>
    </row>
    <row r="4015" ht="12.75">
      <c r="C4015" s="85"/>
    </row>
    <row r="4016" ht="12.75">
      <c r="C4016" s="85"/>
    </row>
    <row r="4017" ht="12.75">
      <c r="C4017" s="85"/>
    </row>
    <row r="4018" ht="12.75">
      <c r="C4018" s="85"/>
    </row>
    <row r="4019" ht="12.75">
      <c r="C4019" s="85"/>
    </row>
    <row r="4020" ht="12.75">
      <c r="C4020" s="85"/>
    </row>
    <row r="4021" ht="12.75">
      <c r="C4021" s="85"/>
    </row>
    <row r="4022" ht="12.75">
      <c r="C4022" s="85"/>
    </row>
    <row r="4023" ht="12.75">
      <c r="C4023" s="85"/>
    </row>
    <row r="4024" ht="12.75">
      <c r="C4024" s="85"/>
    </row>
    <row r="4025" ht="12.75">
      <c r="C4025" s="85"/>
    </row>
    <row r="4026" ht="12.75">
      <c r="C4026" s="85"/>
    </row>
    <row r="4027" ht="12.75">
      <c r="C4027" s="85"/>
    </row>
    <row r="4028" ht="12.75">
      <c r="C4028" s="85"/>
    </row>
    <row r="4029" ht="12.75">
      <c r="C4029" s="85"/>
    </row>
    <row r="4030" ht="12.75">
      <c r="C4030" s="85"/>
    </row>
    <row r="4031" ht="12.75">
      <c r="C4031" s="85"/>
    </row>
    <row r="4032" ht="12.75">
      <c r="C4032" s="85"/>
    </row>
    <row r="4033" ht="12.75">
      <c r="C4033" s="85"/>
    </row>
    <row r="4034" ht="12.75">
      <c r="C4034" s="85"/>
    </row>
    <row r="4035" ht="12.75">
      <c r="C4035" s="85"/>
    </row>
    <row r="4036" ht="12.75">
      <c r="C4036" s="85"/>
    </row>
    <row r="4037" ht="12.75">
      <c r="C4037" s="85"/>
    </row>
    <row r="4038" ht="12.75">
      <c r="C4038" s="85"/>
    </row>
    <row r="4039" ht="12.75">
      <c r="C4039" s="85"/>
    </row>
    <row r="4040" ht="12.75">
      <c r="C4040" s="85"/>
    </row>
    <row r="4041" ht="12.75">
      <c r="C4041" s="85"/>
    </row>
    <row r="4042" ht="12.75">
      <c r="C4042" s="85"/>
    </row>
    <row r="4043" ht="12.75">
      <c r="C4043" s="85"/>
    </row>
    <row r="4044" ht="12.75">
      <c r="C4044" s="85"/>
    </row>
    <row r="4045" ht="12.75">
      <c r="C4045" s="85"/>
    </row>
    <row r="4046" ht="12.75">
      <c r="C4046" s="85"/>
    </row>
    <row r="4047" ht="12.75">
      <c r="C4047" s="85"/>
    </row>
    <row r="4048" ht="12.75">
      <c r="C4048" s="85"/>
    </row>
    <row r="4049" ht="12.75">
      <c r="C4049" s="85"/>
    </row>
    <row r="4050" ht="12.75">
      <c r="C4050" s="85"/>
    </row>
    <row r="4051" ht="12.75">
      <c r="C4051" s="85"/>
    </row>
    <row r="4052" ht="12.75">
      <c r="C4052" s="85"/>
    </row>
    <row r="4053" ht="12.75">
      <c r="C4053" s="85"/>
    </row>
    <row r="4054" ht="12.75">
      <c r="C4054" s="85"/>
    </row>
    <row r="4055" ht="12.75">
      <c r="C4055" s="85"/>
    </row>
    <row r="4056" ht="12.75">
      <c r="C4056" s="85"/>
    </row>
    <row r="4057" ht="12.75">
      <c r="C4057" s="85"/>
    </row>
    <row r="4058" ht="12.75">
      <c r="C4058" s="85"/>
    </row>
    <row r="4059" ht="12.75">
      <c r="C4059" s="85"/>
    </row>
    <row r="4060" ht="12.75">
      <c r="C4060" s="85"/>
    </row>
    <row r="4061" ht="12.75">
      <c r="C4061" s="85"/>
    </row>
    <row r="4062" ht="12.75">
      <c r="C4062" s="85"/>
    </row>
    <row r="4063" ht="12.75">
      <c r="C4063" s="85"/>
    </row>
    <row r="4064" ht="12.75">
      <c r="C4064" s="85"/>
    </row>
    <row r="4065" ht="12.75">
      <c r="C4065" s="85"/>
    </row>
    <row r="4066" ht="12.75">
      <c r="C4066" s="85"/>
    </row>
    <row r="4067" ht="12.75">
      <c r="C4067" s="85"/>
    </row>
    <row r="4068" ht="12.75">
      <c r="C4068" s="85"/>
    </row>
    <row r="4069" ht="12.75">
      <c r="C4069" s="85"/>
    </row>
    <row r="4070" ht="12.75">
      <c r="C4070" s="85"/>
    </row>
    <row r="4071" ht="12.75">
      <c r="C4071" s="85"/>
    </row>
    <row r="4072" ht="12.75">
      <c r="C4072" s="85"/>
    </row>
    <row r="4073" ht="12.75">
      <c r="C4073" s="85"/>
    </row>
    <row r="4074" ht="12.75">
      <c r="C4074" s="85"/>
    </row>
    <row r="4075" ht="12.75">
      <c r="C4075" s="85"/>
    </row>
    <row r="4076" ht="12.75">
      <c r="C4076" s="85"/>
    </row>
    <row r="4077" ht="12.75">
      <c r="C4077" s="85"/>
    </row>
    <row r="4078" ht="12.75">
      <c r="C4078" s="85"/>
    </row>
    <row r="4079" ht="12.75">
      <c r="C4079" s="85"/>
    </row>
    <row r="4080" ht="12.75">
      <c r="C4080" s="85"/>
    </row>
    <row r="4081" ht="12.75">
      <c r="C4081" s="85"/>
    </row>
    <row r="4082" ht="12.75">
      <c r="C4082" s="85"/>
    </row>
    <row r="4083" ht="12.75">
      <c r="C4083" s="85"/>
    </row>
    <row r="4084" ht="12.75">
      <c r="C4084" s="85"/>
    </row>
    <row r="4085" ht="12.75">
      <c r="C4085" s="85"/>
    </row>
    <row r="4086" ht="12.75">
      <c r="C4086" s="85"/>
    </row>
    <row r="4087" ht="12.75">
      <c r="C4087" s="85"/>
    </row>
    <row r="4088" ht="12.75">
      <c r="C4088" s="85"/>
    </row>
    <row r="4089" ht="12.75">
      <c r="C4089" s="85"/>
    </row>
    <row r="4090" ht="12.75">
      <c r="C4090" s="85"/>
    </row>
    <row r="4091" ht="12.75">
      <c r="C4091" s="85"/>
    </row>
    <row r="4092" ht="12.75">
      <c r="C4092" s="85"/>
    </row>
    <row r="4093" ht="12.75">
      <c r="C4093" s="85"/>
    </row>
    <row r="4094" ht="12.75">
      <c r="C4094" s="85"/>
    </row>
    <row r="4095" ht="12.75">
      <c r="C4095" s="85"/>
    </row>
    <row r="4096" ht="12.75">
      <c r="C4096" s="85"/>
    </row>
    <row r="4097" ht="12.75">
      <c r="C4097" s="85"/>
    </row>
    <row r="4098" ht="12.75">
      <c r="C4098" s="85"/>
    </row>
    <row r="4099" ht="12.75">
      <c r="C4099" s="85"/>
    </row>
    <row r="4100" ht="12.75">
      <c r="C4100" s="85"/>
    </row>
    <row r="4101" ht="12.75">
      <c r="C4101" s="85"/>
    </row>
    <row r="4102" ht="12.75">
      <c r="C4102" s="85"/>
    </row>
    <row r="4103" ht="12.75">
      <c r="C4103" s="85"/>
    </row>
    <row r="4104" ht="12.75">
      <c r="C4104" s="85"/>
    </row>
    <row r="4105" ht="12.75">
      <c r="C4105" s="85"/>
    </row>
    <row r="4106" ht="12.75">
      <c r="C4106" s="85"/>
    </row>
    <row r="4107" ht="12.75">
      <c r="C4107" s="85"/>
    </row>
    <row r="4108" ht="12.75">
      <c r="C4108" s="85"/>
    </row>
    <row r="4109" ht="12.75">
      <c r="C4109" s="85"/>
    </row>
    <row r="4110" ht="12.75">
      <c r="C4110" s="85"/>
    </row>
    <row r="4111" ht="12.75">
      <c r="C4111" s="85"/>
    </row>
    <row r="4112" ht="12.75">
      <c r="C4112" s="85"/>
    </row>
    <row r="4113" ht="12.75">
      <c r="C4113" s="85"/>
    </row>
    <row r="4114" ht="12.75">
      <c r="C4114" s="85"/>
    </row>
    <row r="4115" ht="12.75">
      <c r="C4115" s="85"/>
    </row>
    <row r="4116" ht="12.75">
      <c r="C4116" s="85"/>
    </row>
    <row r="4117" ht="12.75">
      <c r="C4117" s="85"/>
    </row>
    <row r="4118" ht="12.75">
      <c r="C4118" s="85"/>
    </row>
    <row r="4119" ht="12.75">
      <c r="C4119" s="85"/>
    </row>
    <row r="4120" ht="12.75">
      <c r="C4120" s="85"/>
    </row>
    <row r="4121" ht="12.75">
      <c r="C4121" s="85"/>
    </row>
    <row r="4122" ht="12.75">
      <c r="C4122" s="85"/>
    </row>
    <row r="4123" ht="12.75">
      <c r="C4123" s="85"/>
    </row>
    <row r="4124" ht="12.75">
      <c r="C4124" s="85"/>
    </row>
    <row r="4125" ht="12.75">
      <c r="C4125" s="85"/>
    </row>
    <row r="4126" ht="12.75">
      <c r="C4126" s="85"/>
    </row>
    <row r="4127" ht="12.75">
      <c r="C4127" s="85"/>
    </row>
    <row r="4128" ht="12.75">
      <c r="C4128" s="85"/>
    </row>
    <row r="4129" ht="12.75">
      <c r="C4129" s="85"/>
    </row>
    <row r="4130" ht="12.75">
      <c r="C4130" s="85"/>
    </row>
    <row r="4131" ht="12.75">
      <c r="C4131" s="85"/>
    </row>
    <row r="4132" ht="12.75">
      <c r="C4132" s="85"/>
    </row>
    <row r="4133" ht="12.75">
      <c r="C4133" s="85"/>
    </row>
    <row r="4134" ht="12.75">
      <c r="C4134" s="85"/>
    </row>
    <row r="4135" ht="12.75">
      <c r="C4135" s="85"/>
    </row>
    <row r="4136" ht="12.75">
      <c r="C4136" s="85"/>
    </row>
    <row r="4137" ht="12.75">
      <c r="C4137" s="85"/>
    </row>
    <row r="4138" ht="12.75">
      <c r="C4138" s="85"/>
    </row>
    <row r="4139" ht="12.75">
      <c r="C4139" s="85"/>
    </row>
    <row r="4140" ht="12.75">
      <c r="C4140" s="85"/>
    </row>
    <row r="4141" ht="12.75">
      <c r="C4141" s="85"/>
    </row>
    <row r="4142" ht="12.75">
      <c r="C4142" s="85"/>
    </row>
    <row r="4143" ht="12.75">
      <c r="C4143" s="85"/>
    </row>
    <row r="4144" ht="12.75">
      <c r="C4144" s="85"/>
    </row>
    <row r="4145" ht="12.75">
      <c r="C4145" s="85"/>
    </row>
    <row r="4146" ht="12.75">
      <c r="C4146" s="85"/>
    </row>
    <row r="4147" ht="12.75">
      <c r="C4147" s="85"/>
    </row>
    <row r="4148" ht="12.75">
      <c r="C4148" s="85"/>
    </row>
    <row r="4149" ht="12.75">
      <c r="C4149" s="85"/>
    </row>
    <row r="4150" ht="12.75">
      <c r="C4150" s="85"/>
    </row>
    <row r="4151" ht="12.75">
      <c r="C4151" s="85"/>
    </row>
    <row r="4152" ht="12.75">
      <c r="C4152" s="85"/>
    </row>
    <row r="4153" ht="12.75">
      <c r="C4153" s="85"/>
    </row>
    <row r="4154" ht="12.75">
      <c r="C4154" s="85"/>
    </row>
    <row r="4155" ht="12.75">
      <c r="C4155" s="85"/>
    </row>
    <row r="4156" ht="12.75">
      <c r="C4156" s="85"/>
    </row>
    <row r="4157" ht="12.75">
      <c r="C4157" s="85"/>
    </row>
    <row r="4158" ht="12.75">
      <c r="C4158" s="85"/>
    </row>
    <row r="4159" ht="12.75">
      <c r="C4159" s="85"/>
    </row>
    <row r="4160" ht="12.75">
      <c r="C4160" s="85"/>
    </row>
    <row r="4161" ht="12.75">
      <c r="C4161" s="85"/>
    </row>
    <row r="4162" ht="12.75">
      <c r="C4162" s="85"/>
    </row>
    <row r="4163" ht="12.75">
      <c r="C4163" s="85"/>
    </row>
    <row r="4164" ht="12.75">
      <c r="C4164" s="85"/>
    </row>
    <row r="4165" ht="12.75">
      <c r="C4165" s="85"/>
    </row>
    <row r="4166" ht="12.75">
      <c r="C4166" s="85"/>
    </row>
    <row r="4167" ht="12.75">
      <c r="C4167" s="85"/>
    </row>
    <row r="4168" ht="12.75">
      <c r="C4168" s="85"/>
    </row>
    <row r="4169" ht="12.75">
      <c r="C4169" s="85"/>
    </row>
    <row r="4170" ht="12.75">
      <c r="C4170" s="85"/>
    </row>
    <row r="4171" ht="12.75">
      <c r="C4171" s="85"/>
    </row>
    <row r="4172" ht="12.75">
      <c r="C4172" s="85"/>
    </row>
    <row r="4173" ht="12.75">
      <c r="C4173" s="85"/>
    </row>
    <row r="4174" ht="12.75">
      <c r="C4174" s="85"/>
    </row>
    <row r="4175" ht="12.75">
      <c r="C4175" s="85"/>
    </row>
    <row r="4176" ht="12.75">
      <c r="C4176" s="85"/>
    </row>
    <row r="4177" ht="12.75">
      <c r="C4177" s="85"/>
    </row>
    <row r="4178" ht="12.75">
      <c r="C4178" s="85"/>
    </row>
    <row r="4179" ht="12.75">
      <c r="C4179" s="85"/>
    </row>
    <row r="4180" ht="12.75">
      <c r="C4180" s="85"/>
    </row>
    <row r="4181" ht="12.75">
      <c r="C4181" s="85"/>
    </row>
    <row r="4182" ht="12.75">
      <c r="C4182" s="85"/>
    </row>
    <row r="4183" ht="12.75">
      <c r="C4183" s="85"/>
    </row>
    <row r="4184" ht="12.75">
      <c r="C4184" s="85"/>
    </row>
    <row r="4185" ht="12.75">
      <c r="C4185" s="85"/>
    </row>
    <row r="4186" ht="12.75">
      <c r="C4186" s="85"/>
    </row>
    <row r="4187" ht="12.75">
      <c r="C4187" s="85"/>
    </row>
    <row r="4188" ht="12.75">
      <c r="C4188" s="85"/>
    </row>
    <row r="4189" ht="12.75">
      <c r="C4189" s="85"/>
    </row>
    <row r="4190" ht="12.75">
      <c r="C4190" s="85"/>
    </row>
    <row r="4191" ht="12.75">
      <c r="C4191" s="85"/>
    </row>
    <row r="4192" ht="12.75">
      <c r="C4192" s="85"/>
    </row>
    <row r="4193" ht="12.75">
      <c r="C4193" s="85"/>
    </row>
    <row r="4194" ht="12.75">
      <c r="C4194" s="85"/>
    </row>
    <row r="4195" ht="12.75">
      <c r="C4195" s="85"/>
    </row>
    <row r="4196" ht="12.75">
      <c r="C4196" s="85"/>
    </row>
    <row r="4197" ht="12.75">
      <c r="C4197" s="85"/>
    </row>
    <row r="4198" ht="12.75">
      <c r="C4198" s="85"/>
    </row>
    <row r="4199" ht="12.75">
      <c r="C4199" s="85"/>
    </row>
    <row r="4200" ht="12.75">
      <c r="C4200" s="85"/>
    </row>
    <row r="4201" ht="12.75">
      <c r="C4201" s="85"/>
    </row>
    <row r="4202" ht="12.75">
      <c r="C4202" s="85"/>
    </row>
    <row r="4203" ht="12.75">
      <c r="C4203" s="85"/>
    </row>
    <row r="4204" ht="12.75">
      <c r="C4204" s="85"/>
    </row>
    <row r="4205" ht="12.75">
      <c r="C4205" s="85"/>
    </row>
    <row r="4206" ht="12.75">
      <c r="C4206" s="85"/>
    </row>
    <row r="4207" ht="12.75">
      <c r="C4207" s="85"/>
    </row>
    <row r="4208" ht="12.75">
      <c r="C4208" s="85"/>
    </row>
    <row r="4209" ht="12.75">
      <c r="C4209" s="85"/>
    </row>
    <row r="4210" ht="12.75">
      <c r="C4210" s="85"/>
    </row>
    <row r="4211" ht="12.75">
      <c r="C4211" s="85"/>
    </row>
    <row r="4212" ht="12.75">
      <c r="C4212" s="85"/>
    </row>
    <row r="4213" ht="12.75">
      <c r="C4213" s="85"/>
    </row>
    <row r="4214" ht="12.75">
      <c r="C4214" s="85"/>
    </row>
    <row r="4215" ht="12.75">
      <c r="C4215" s="85"/>
    </row>
    <row r="4216" ht="12.75">
      <c r="C4216" s="85"/>
    </row>
    <row r="4217" ht="12.75">
      <c r="C4217" s="85"/>
    </row>
    <row r="4218" ht="12.75">
      <c r="C4218" s="85"/>
    </row>
    <row r="4219" ht="12.75">
      <c r="C4219" s="85"/>
    </row>
    <row r="4220" ht="12.75">
      <c r="C4220" s="85"/>
    </row>
    <row r="4221" ht="12.75">
      <c r="C4221" s="85"/>
    </row>
    <row r="4222" ht="12.75">
      <c r="C4222" s="85"/>
    </row>
    <row r="4223" ht="12.75">
      <c r="C4223" s="85"/>
    </row>
    <row r="4224" ht="12.75">
      <c r="C4224" s="85"/>
    </row>
    <row r="4225" ht="12.75">
      <c r="C4225" s="85"/>
    </row>
    <row r="4226" ht="12.75">
      <c r="C4226" s="85"/>
    </row>
    <row r="4227" ht="12.75">
      <c r="C4227" s="85"/>
    </row>
    <row r="4228" ht="12.75">
      <c r="C4228" s="85"/>
    </row>
    <row r="4229" ht="12.75">
      <c r="C4229" s="85"/>
    </row>
    <row r="4230" ht="12.75">
      <c r="C4230" s="85"/>
    </row>
    <row r="4231" ht="12.75">
      <c r="C4231" s="85"/>
    </row>
    <row r="4232" ht="12.75">
      <c r="C4232" s="85"/>
    </row>
    <row r="4233" ht="12.75">
      <c r="C4233" s="85"/>
    </row>
    <row r="4234" ht="12.75">
      <c r="C4234" s="85"/>
    </row>
    <row r="4235" ht="12.75">
      <c r="C4235" s="85"/>
    </row>
    <row r="4236" ht="12.75">
      <c r="C4236" s="85"/>
    </row>
    <row r="4237" ht="12.75">
      <c r="C4237" s="85"/>
    </row>
    <row r="4238" ht="12.75">
      <c r="C4238" s="85"/>
    </row>
    <row r="4239" ht="12.75">
      <c r="C4239" s="85"/>
    </row>
    <row r="4240" ht="12.75">
      <c r="C4240" s="85"/>
    </row>
    <row r="4241" ht="12.75">
      <c r="C4241" s="85"/>
    </row>
    <row r="4242" ht="12.75">
      <c r="C4242" s="85"/>
    </row>
    <row r="4243" ht="12.75">
      <c r="C4243" s="85"/>
    </row>
    <row r="4244" ht="12.75">
      <c r="C4244" s="85"/>
    </row>
    <row r="4245" ht="12.75">
      <c r="C4245" s="85"/>
    </row>
    <row r="4246" ht="12.75">
      <c r="C4246" s="85"/>
    </row>
    <row r="4247" ht="12.75">
      <c r="C4247" s="85"/>
    </row>
    <row r="4248" ht="12.75">
      <c r="C4248" s="85"/>
    </row>
    <row r="4249" ht="12.75">
      <c r="C4249" s="85"/>
    </row>
    <row r="4250" ht="12.75">
      <c r="C4250" s="85"/>
    </row>
    <row r="4251" ht="12.75">
      <c r="C4251" s="85"/>
    </row>
    <row r="4252" ht="12.75">
      <c r="C4252" s="85"/>
    </row>
    <row r="4253" ht="12.75">
      <c r="C4253" s="85"/>
    </row>
    <row r="4254" ht="12.75">
      <c r="C4254" s="85"/>
    </row>
    <row r="4255" ht="12.75">
      <c r="C4255" s="85"/>
    </row>
    <row r="4256" ht="12.75">
      <c r="C4256" s="85"/>
    </row>
    <row r="4257" ht="12.75">
      <c r="C4257" s="85"/>
    </row>
    <row r="4258" ht="12.75">
      <c r="C4258" s="85"/>
    </row>
    <row r="4259" ht="12.75">
      <c r="C4259" s="85"/>
    </row>
    <row r="4260" ht="12.75">
      <c r="C4260" s="85"/>
    </row>
    <row r="4261" ht="12.75">
      <c r="C4261" s="85"/>
    </row>
    <row r="4262" ht="12.75">
      <c r="C4262" s="85"/>
    </row>
    <row r="4263" ht="12.75">
      <c r="C4263" s="85"/>
    </row>
    <row r="4264" ht="12.75">
      <c r="C4264" s="85"/>
    </row>
    <row r="4265" ht="12.75">
      <c r="C4265" s="85"/>
    </row>
    <row r="4266" ht="12.75">
      <c r="C4266" s="85"/>
    </row>
    <row r="4267" ht="12.75">
      <c r="C4267" s="85"/>
    </row>
    <row r="4268" ht="12.75">
      <c r="C4268" s="85"/>
    </row>
    <row r="4269" ht="12.75">
      <c r="C4269" s="85"/>
    </row>
    <row r="4270" ht="12.75">
      <c r="C4270" s="85"/>
    </row>
    <row r="4271" ht="12.75">
      <c r="C4271" s="85"/>
    </row>
    <row r="4272" ht="12.75">
      <c r="C4272" s="85"/>
    </row>
    <row r="4273" ht="12.75">
      <c r="C4273" s="85"/>
    </row>
    <row r="4274" ht="12.75">
      <c r="C4274" s="85"/>
    </row>
    <row r="4275" ht="12.75">
      <c r="C4275" s="85"/>
    </row>
    <row r="4276" ht="12.75">
      <c r="C4276" s="85"/>
    </row>
    <row r="4277" ht="12.75">
      <c r="C4277" s="85"/>
    </row>
    <row r="4278" ht="12.75">
      <c r="C4278" s="85"/>
    </row>
    <row r="4279" ht="12.75">
      <c r="C4279" s="85"/>
    </row>
    <row r="4280" ht="12.75">
      <c r="C4280" s="85"/>
    </row>
    <row r="4281" ht="12.75">
      <c r="C4281" s="85"/>
    </row>
    <row r="4282" ht="12.75">
      <c r="C4282" s="85"/>
    </row>
    <row r="4283" ht="12.75">
      <c r="C4283" s="85"/>
    </row>
    <row r="4284" ht="12.75">
      <c r="C4284" s="85"/>
    </row>
    <row r="4285" ht="12.75">
      <c r="C4285" s="85"/>
    </row>
    <row r="4286" ht="12.75">
      <c r="C4286" s="85"/>
    </row>
    <row r="4287" ht="12.75">
      <c r="C4287" s="85"/>
    </row>
    <row r="4288" ht="12.75">
      <c r="C4288" s="85"/>
    </row>
    <row r="4289" ht="12.75">
      <c r="C4289" s="85"/>
    </row>
    <row r="4290" ht="12.75">
      <c r="C4290" s="85"/>
    </row>
    <row r="4291" ht="12.75">
      <c r="C4291" s="85"/>
    </row>
    <row r="4292" ht="12.75">
      <c r="C4292" s="85"/>
    </row>
    <row r="4293" ht="12.75">
      <c r="C4293" s="85"/>
    </row>
    <row r="4294" ht="12.75">
      <c r="C4294" s="85"/>
    </row>
    <row r="4295" ht="12.75">
      <c r="C4295" s="85"/>
    </row>
    <row r="4296" ht="12.75">
      <c r="C4296" s="85"/>
    </row>
    <row r="4297" ht="12.75">
      <c r="C4297" s="85"/>
    </row>
    <row r="4298" ht="12.75">
      <c r="C4298" s="85"/>
    </row>
    <row r="4299" ht="12.75">
      <c r="C4299" s="85"/>
    </row>
    <row r="4300" ht="12.75">
      <c r="C4300" s="85"/>
    </row>
    <row r="4301" ht="12.75">
      <c r="C4301" s="85"/>
    </row>
    <row r="4302" ht="12.75">
      <c r="C4302" s="85"/>
    </row>
    <row r="4303" ht="12.75">
      <c r="C4303" s="85"/>
    </row>
    <row r="4304" ht="12.75">
      <c r="C4304" s="85"/>
    </row>
    <row r="4305" ht="12.75">
      <c r="C4305" s="85"/>
    </row>
    <row r="4306" ht="12.75">
      <c r="C4306" s="85"/>
    </row>
    <row r="4307" ht="12.75">
      <c r="C4307" s="85"/>
    </row>
    <row r="4308" ht="12.75">
      <c r="C4308" s="85"/>
    </row>
    <row r="4309" ht="12.75">
      <c r="C4309" s="85"/>
    </row>
    <row r="4310" ht="12.75">
      <c r="C4310" s="85"/>
    </row>
    <row r="4311" ht="12.75">
      <c r="C4311" s="85"/>
    </row>
    <row r="4312" ht="12.75">
      <c r="C4312" s="85"/>
    </row>
    <row r="4313" ht="12.75">
      <c r="C4313" s="85"/>
    </row>
    <row r="4314" ht="12.75">
      <c r="C4314" s="85"/>
    </row>
    <row r="4315" ht="12.75">
      <c r="C4315" s="85"/>
    </row>
    <row r="4316" ht="12.75">
      <c r="C4316" s="85"/>
    </row>
    <row r="4317" ht="12.75">
      <c r="C4317" s="85"/>
    </row>
    <row r="4318" ht="12.75">
      <c r="C4318" s="85"/>
    </row>
    <row r="4319" ht="12.75">
      <c r="C4319" s="85"/>
    </row>
    <row r="4320" ht="12.75">
      <c r="C4320" s="85"/>
    </row>
    <row r="4321" ht="12.75">
      <c r="C4321" s="85"/>
    </row>
    <row r="4322" ht="12.75">
      <c r="C4322" s="85"/>
    </row>
    <row r="4323" ht="12.75">
      <c r="C4323" s="85"/>
    </row>
    <row r="4324" ht="12.75">
      <c r="C4324" s="85"/>
    </row>
    <row r="4325" ht="12.75">
      <c r="C4325" s="85"/>
    </row>
    <row r="4326" ht="12.75">
      <c r="C4326" s="85"/>
    </row>
    <row r="4327" ht="12.75">
      <c r="C4327" s="85"/>
    </row>
    <row r="4328" ht="12.75">
      <c r="C4328" s="85"/>
    </row>
    <row r="4329" ht="12.75">
      <c r="C4329" s="85"/>
    </row>
    <row r="4330" ht="12.75">
      <c r="C4330" s="85"/>
    </row>
    <row r="4331" ht="12.75">
      <c r="C4331" s="85"/>
    </row>
    <row r="4332" ht="12.75">
      <c r="C4332" s="85"/>
    </row>
    <row r="4333" ht="12.75">
      <c r="C4333" s="85"/>
    </row>
    <row r="4334" ht="12.75">
      <c r="C4334" s="85"/>
    </row>
    <row r="4335" ht="12.75">
      <c r="C4335" s="85"/>
    </row>
    <row r="4336" ht="12.75">
      <c r="C4336" s="85"/>
    </row>
    <row r="4337" ht="12.75">
      <c r="C4337" s="85"/>
    </row>
    <row r="4338" ht="12.75">
      <c r="C4338" s="85"/>
    </row>
    <row r="4339" ht="12.75">
      <c r="C4339" s="85"/>
    </row>
    <row r="4340" ht="12.75">
      <c r="C4340" s="85"/>
    </row>
    <row r="4341" ht="12.75">
      <c r="C4341" s="85"/>
    </row>
    <row r="4342" ht="12.75">
      <c r="C4342" s="85"/>
    </row>
    <row r="4343" ht="12.75">
      <c r="C4343" s="85"/>
    </row>
    <row r="4344" ht="12.75">
      <c r="C4344" s="85"/>
    </row>
    <row r="4345" ht="12.75">
      <c r="C4345" s="85"/>
    </row>
    <row r="4346" ht="12.75">
      <c r="C4346" s="85"/>
    </row>
    <row r="4347" ht="12.75">
      <c r="C4347" s="85"/>
    </row>
    <row r="4348" ht="12.75">
      <c r="C4348" s="85"/>
    </row>
    <row r="4349" ht="12.75">
      <c r="C4349" s="85"/>
    </row>
    <row r="4350" ht="12.75">
      <c r="C4350" s="85"/>
    </row>
    <row r="4351" ht="12.75">
      <c r="C4351" s="85"/>
    </row>
    <row r="4352" ht="12.75">
      <c r="C4352" s="85"/>
    </row>
    <row r="4353" ht="12.75">
      <c r="C4353" s="85"/>
    </row>
    <row r="4354" ht="12.75">
      <c r="C4354" s="85"/>
    </row>
    <row r="4355" ht="12.75">
      <c r="C4355" s="85"/>
    </row>
    <row r="4356" ht="12.75">
      <c r="C4356" s="85"/>
    </row>
    <row r="4357" ht="12.75">
      <c r="C4357" s="85"/>
    </row>
    <row r="4358" ht="12.75">
      <c r="C4358" s="85"/>
    </row>
    <row r="4359" ht="12.75">
      <c r="C4359" s="85"/>
    </row>
    <row r="4360" ht="12.75">
      <c r="C4360" s="85"/>
    </row>
    <row r="4361" ht="12.75">
      <c r="C4361" s="85"/>
    </row>
    <row r="4362" ht="12.75">
      <c r="C4362" s="85"/>
    </row>
    <row r="4363" ht="12.75">
      <c r="C4363" s="85"/>
    </row>
    <row r="4364" ht="12.75">
      <c r="C4364" s="85"/>
    </row>
    <row r="4365" ht="12.75">
      <c r="C4365" s="8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workbookViewId="0" topLeftCell="A28">
      <selection activeCell="A47" sqref="A47"/>
    </sheetView>
  </sheetViews>
  <sheetFormatPr defaultColWidth="9.140625" defaultRowHeight="12.75"/>
  <cols>
    <col min="1" max="1" width="33.00390625" style="43" bestFit="1" customWidth="1"/>
    <col min="2" max="2" width="12.421875" style="43" customWidth="1"/>
    <col min="3" max="3" width="12.421875" style="43" bestFit="1" customWidth="1"/>
    <col min="4" max="4" width="37.28125" style="43" customWidth="1"/>
    <col min="5" max="5" width="11.421875" style="43" customWidth="1"/>
    <col min="6" max="6" width="12.421875" style="43" bestFit="1" customWidth="1"/>
    <col min="7" max="7" width="10.140625" style="43" customWidth="1"/>
    <col min="8" max="8" width="9.140625" style="43" customWidth="1"/>
    <col min="9" max="9" width="13.57421875" style="43" bestFit="1" customWidth="1"/>
    <col min="10" max="16384" width="9.140625" style="43" customWidth="1"/>
  </cols>
  <sheetData>
    <row r="1" spans="1:6" ht="12.75">
      <c r="A1" s="91"/>
      <c r="B1" s="91"/>
      <c r="C1" s="91"/>
      <c r="D1" s="91"/>
      <c r="E1" s="91"/>
      <c r="F1" s="91"/>
    </row>
    <row r="2" spans="1:6" ht="12.75">
      <c r="A2" s="94" t="s">
        <v>120</v>
      </c>
      <c r="B2" s="94"/>
      <c r="C2" s="94"/>
      <c r="D2" s="94"/>
      <c r="E2" s="94"/>
      <c r="F2" s="94"/>
    </row>
    <row r="3" spans="1:6" ht="12.75">
      <c r="A3" s="94"/>
      <c r="B3" s="201" t="s">
        <v>371</v>
      </c>
      <c r="C3" s="201"/>
      <c r="D3" s="201"/>
      <c r="E3" s="94"/>
      <c r="F3" s="94"/>
    </row>
    <row r="4" spans="1:6" ht="12.75">
      <c r="A4" s="94" t="s">
        <v>340</v>
      </c>
      <c r="B4" s="94"/>
      <c r="C4" s="94"/>
      <c r="D4" s="94"/>
      <c r="E4" s="94"/>
      <c r="F4" s="94"/>
    </row>
    <row r="5" ht="13.5" thickBot="1"/>
    <row r="6" spans="1:6" ht="13.5" thickBot="1">
      <c r="A6" s="95" t="s">
        <v>121</v>
      </c>
      <c r="B6" s="96" t="s">
        <v>49</v>
      </c>
      <c r="C6" s="96" t="s">
        <v>49</v>
      </c>
      <c r="D6" s="96" t="s">
        <v>122</v>
      </c>
      <c r="E6" s="97" t="s">
        <v>49</v>
      </c>
      <c r="F6" s="98" t="s">
        <v>49</v>
      </c>
    </row>
    <row r="7" spans="1:6" ht="12.75">
      <c r="A7" s="135"/>
      <c r="B7" s="99"/>
      <c r="C7" s="99"/>
      <c r="D7" s="99"/>
      <c r="E7" s="99"/>
      <c r="F7" s="100"/>
    </row>
    <row r="8" spans="1:6" ht="12.75">
      <c r="A8" s="136" t="s">
        <v>123</v>
      </c>
      <c r="B8" s="101"/>
      <c r="C8" s="101"/>
      <c r="D8" s="102" t="s">
        <v>210</v>
      </c>
      <c r="E8" s="101"/>
      <c r="F8" s="103"/>
    </row>
    <row r="9" spans="1:6" ht="12.75">
      <c r="A9" s="108" t="s">
        <v>124</v>
      </c>
      <c r="B9" s="104">
        <f>+TRIAL!E85</f>
        <v>124705.36</v>
      </c>
      <c r="C9" s="104"/>
      <c r="D9" s="104" t="s">
        <v>18</v>
      </c>
      <c r="E9" s="104"/>
      <c r="F9" s="105">
        <f>DEP!I58+DEP!I51</f>
        <v>705071.9245</v>
      </c>
    </row>
    <row r="10" spans="1:6" ht="12.75">
      <c r="A10" s="108" t="s">
        <v>396</v>
      </c>
      <c r="B10" s="106">
        <f>-Zakat!D13</f>
        <v>-31344.870999999926</v>
      </c>
      <c r="C10" s="104">
        <f>B9+B10</f>
        <v>93360.48900000007</v>
      </c>
      <c r="D10" s="101"/>
      <c r="E10" s="101"/>
      <c r="F10" s="103"/>
    </row>
    <row r="11" spans="1:6" ht="12.75">
      <c r="A11" s="108"/>
      <c r="B11" s="104"/>
      <c r="C11" s="104"/>
      <c r="D11" s="92" t="s">
        <v>127</v>
      </c>
      <c r="E11" s="104"/>
      <c r="F11" s="105">
        <v>0</v>
      </c>
    </row>
    <row r="12" spans="1:6" ht="12.75">
      <c r="A12" s="136"/>
      <c r="B12" s="104"/>
      <c r="C12" s="104"/>
      <c r="D12" s="102"/>
      <c r="E12" s="104"/>
      <c r="F12" s="103"/>
    </row>
    <row r="13" spans="1:6" ht="12.75">
      <c r="A13" s="136" t="s">
        <v>153</v>
      </c>
      <c r="B13" s="104"/>
      <c r="C13" s="104"/>
      <c r="D13" s="92" t="s">
        <v>128</v>
      </c>
      <c r="E13" s="104"/>
      <c r="F13" s="105"/>
    </row>
    <row r="14" spans="1:6" ht="12.75">
      <c r="A14" s="108" t="s">
        <v>124</v>
      </c>
      <c r="B14" s="104">
        <f>+TRIAL!S86</f>
        <v>8000</v>
      </c>
      <c r="C14" s="104"/>
      <c r="D14" s="104" t="s">
        <v>129</v>
      </c>
      <c r="E14" s="104">
        <f>DEP!I13</f>
        <v>96664.583</v>
      </c>
      <c r="F14" s="105"/>
    </row>
    <row r="15" spans="1:6" ht="12.75">
      <c r="A15" s="108" t="s">
        <v>277</v>
      </c>
      <c r="B15" s="106">
        <v>0</v>
      </c>
      <c r="C15" s="104">
        <f>SUM(B14:B15)</f>
        <v>8000</v>
      </c>
      <c r="D15" s="104" t="s">
        <v>14</v>
      </c>
      <c r="E15" s="104">
        <f>DEP!I28</f>
        <v>11274.201</v>
      </c>
      <c r="F15" s="105"/>
    </row>
    <row r="16" spans="1:6" ht="12.75">
      <c r="A16" s="136"/>
      <c r="B16" s="104"/>
      <c r="C16" s="104"/>
      <c r="D16" s="104" t="s">
        <v>301</v>
      </c>
      <c r="E16" s="104">
        <f>DEP!G21</f>
        <v>38656</v>
      </c>
      <c r="F16" s="105"/>
    </row>
    <row r="17" spans="1:6" ht="12.75">
      <c r="A17" s="136"/>
      <c r="B17" s="104"/>
      <c r="C17" s="104"/>
      <c r="D17" s="104" t="s">
        <v>15</v>
      </c>
      <c r="E17" s="104">
        <f>DEP!I42</f>
        <v>158757.711</v>
      </c>
      <c r="F17" s="105"/>
    </row>
    <row r="18" spans="1:6" ht="12.75">
      <c r="A18" s="136" t="s">
        <v>155</v>
      </c>
      <c r="B18" s="104"/>
      <c r="C18" s="104"/>
      <c r="D18" s="104" t="s">
        <v>105</v>
      </c>
      <c r="E18" s="106">
        <f>DEP!I49</f>
        <v>495517.091</v>
      </c>
      <c r="F18" s="105">
        <f>SUM(E14:E18)</f>
        <v>800869.586</v>
      </c>
    </row>
    <row r="19" spans="1:6" ht="12.75">
      <c r="A19" s="108" t="s">
        <v>124</v>
      </c>
      <c r="B19" s="104">
        <f>+TRIAL!S87-TRIAL!R87</f>
        <v>113240</v>
      </c>
      <c r="C19" s="104"/>
      <c r="E19" s="130"/>
      <c r="F19" s="132"/>
    </row>
    <row r="20" spans="1:6" ht="12.75">
      <c r="A20" s="108" t="s">
        <v>304</v>
      </c>
      <c r="B20" s="104">
        <v>0</v>
      </c>
      <c r="C20" s="104"/>
      <c r="D20" s="92" t="s">
        <v>125</v>
      </c>
      <c r="E20" s="104"/>
      <c r="F20" s="105"/>
    </row>
    <row r="21" spans="1:6" ht="12.75">
      <c r="A21" s="108" t="s">
        <v>302</v>
      </c>
      <c r="B21" s="106">
        <f>DEP!G20</f>
        <v>57984</v>
      </c>
      <c r="C21" s="104">
        <f>B19+B20-B21</f>
        <v>55256</v>
      </c>
      <c r="D21" s="104" t="s">
        <v>362</v>
      </c>
      <c r="E21" s="104">
        <f>+TRIAL!R88</f>
        <v>84000</v>
      </c>
      <c r="F21" s="105"/>
    </row>
    <row r="22" spans="1:6" ht="12.75">
      <c r="A22" s="108"/>
      <c r="B22" s="104"/>
      <c r="C22" s="104"/>
      <c r="D22" s="104" t="s">
        <v>13</v>
      </c>
      <c r="E22" s="106">
        <f>SUM(TRIAL!R91:R93)</f>
        <v>26208.3</v>
      </c>
      <c r="F22" s="105">
        <f>SUM(E21:E22)</f>
        <v>110208.3</v>
      </c>
    </row>
    <row r="23" spans="1:6" ht="12.75">
      <c r="A23" s="136"/>
      <c r="B23" s="104"/>
      <c r="C23" s="104"/>
      <c r="E23" s="101"/>
      <c r="F23" s="132"/>
    </row>
    <row r="24" spans="1:6" ht="12.75">
      <c r="A24" s="136" t="s">
        <v>125</v>
      </c>
      <c r="B24" s="104"/>
      <c r="C24" s="104">
        <f>TRIAL!S88</f>
        <v>110590</v>
      </c>
      <c r="D24" s="92" t="s">
        <v>209</v>
      </c>
      <c r="E24" s="104"/>
      <c r="F24" s="105"/>
    </row>
    <row r="25" spans="1:6" ht="12.75">
      <c r="A25" s="108"/>
      <c r="B25" s="104"/>
      <c r="C25" s="104"/>
      <c r="D25" s="104" t="s">
        <v>307</v>
      </c>
      <c r="E25" s="104"/>
      <c r="F25" s="105"/>
    </row>
    <row r="26" spans="1:6" ht="12.75">
      <c r="A26" s="138"/>
      <c r="B26" s="101"/>
      <c r="D26" s="107" t="s">
        <v>306</v>
      </c>
      <c r="E26" s="104">
        <f>+TRIAL!R105</f>
        <v>980</v>
      </c>
      <c r="F26" s="105"/>
    </row>
    <row r="27" spans="1:6" ht="12.75">
      <c r="A27" s="138" t="s">
        <v>121</v>
      </c>
      <c r="B27" s="101"/>
      <c r="D27" s="107" t="s">
        <v>369</v>
      </c>
      <c r="E27" s="127"/>
      <c r="F27" s="105"/>
    </row>
    <row r="28" spans="1:6" ht="15.75" customHeight="1">
      <c r="A28" s="39" t="s">
        <v>375</v>
      </c>
      <c r="B28" s="101"/>
      <c r="C28" s="139">
        <f>+TRIAL!S89</f>
        <v>37700</v>
      </c>
      <c r="D28" s="107" t="s">
        <v>130</v>
      </c>
      <c r="E28" s="104">
        <f>+TRIAL!R96+TRIAL!R98+TRIAL!R99</f>
        <v>338762.25</v>
      </c>
      <c r="F28" s="105"/>
    </row>
    <row r="29" spans="1:6" ht="15.75" customHeight="1">
      <c r="A29" s="108"/>
      <c r="B29" s="104"/>
      <c r="C29" s="128"/>
      <c r="D29" s="107" t="s">
        <v>367</v>
      </c>
      <c r="E29" s="127">
        <f>+TRIAL!R102</f>
        <v>15803</v>
      </c>
      <c r="F29" s="105"/>
    </row>
    <row r="30" spans="1:6" ht="15.75" customHeight="1">
      <c r="A30" s="136" t="s">
        <v>126</v>
      </c>
      <c r="B30" s="104"/>
      <c r="C30" s="104"/>
      <c r="D30" s="107" t="s">
        <v>370</v>
      </c>
      <c r="E30" s="127">
        <f>+TRIAL!R97</f>
        <v>17676.75</v>
      </c>
      <c r="F30" s="105"/>
    </row>
    <row r="31" spans="1:6" ht="15.75" customHeight="1">
      <c r="A31" s="108" t="s">
        <v>124</v>
      </c>
      <c r="B31" s="104">
        <f>+TRIAL!S82</f>
        <v>1784216.415</v>
      </c>
      <c r="C31" s="104"/>
      <c r="D31" s="104" t="s">
        <v>131</v>
      </c>
      <c r="E31" s="104">
        <f>+TRIAL!R101</f>
        <v>399319.42000000004</v>
      </c>
      <c r="F31" s="105"/>
    </row>
    <row r="32" spans="1:6" ht="15.75" customHeight="1">
      <c r="A32" s="108" t="s">
        <v>305</v>
      </c>
      <c r="B32" s="106">
        <f>'I&amp;E'!B37</f>
        <v>556427.7714999998</v>
      </c>
      <c r="C32" s="104">
        <f>B31+B32</f>
        <v>2340644.1865</v>
      </c>
      <c r="D32" s="104" t="s">
        <v>397</v>
      </c>
      <c r="E32" s="104">
        <f>TRIAL!R100</f>
        <v>235604</v>
      </c>
      <c r="F32" s="105"/>
    </row>
    <row r="33" spans="1:6" ht="15.75" customHeight="1">
      <c r="A33" s="108"/>
      <c r="B33" s="179"/>
      <c r="C33" s="104"/>
      <c r="D33" s="104" t="s">
        <v>132</v>
      </c>
      <c r="E33" s="106">
        <f>TRIAL!R103</f>
        <v>6938</v>
      </c>
      <c r="F33" s="105">
        <f>SUM(E26:E33)</f>
        <v>1015083.42</v>
      </c>
    </row>
    <row r="34" spans="1:6" ht="12.75">
      <c r="A34" s="108"/>
      <c r="B34" s="101"/>
      <c r="C34" s="101"/>
      <c r="E34" s="101"/>
      <c r="F34" s="105"/>
    </row>
    <row r="35" spans="1:6" ht="12.75">
      <c r="A35" s="108"/>
      <c r="B35" s="101"/>
      <c r="C35" s="101"/>
      <c r="D35" s="128" t="s">
        <v>133</v>
      </c>
      <c r="E35" s="101"/>
      <c r="F35" s="105">
        <f>TRIAL!R104</f>
        <v>14317.46</v>
      </c>
    </row>
    <row r="36" spans="1:6" ht="12.75">
      <c r="A36" s="108"/>
      <c r="B36" s="101"/>
      <c r="C36" s="101"/>
      <c r="D36" s="131"/>
      <c r="F36" s="132"/>
    </row>
    <row r="37" spans="1:6" ht="12.75">
      <c r="A37" s="108"/>
      <c r="B37" s="101"/>
      <c r="C37" s="101"/>
      <c r="D37" s="101"/>
      <c r="E37" s="101"/>
      <c r="F37" s="105"/>
    </row>
    <row r="38" spans="1:8" ht="13.5" thickBot="1">
      <c r="A38" s="137" t="s">
        <v>8</v>
      </c>
      <c r="B38" s="109"/>
      <c r="C38" s="110">
        <f>SUM(C9:C37)</f>
        <v>2645550.6755</v>
      </c>
      <c r="D38" s="111" t="s">
        <v>8</v>
      </c>
      <c r="E38" s="109"/>
      <c r="F38" s="134">
        <f>SUM(F8:F37)-0.01</f>
        <v>2645550.6805000002</v>
      </c>
      <c r="G38" s="39"/>
      <c r="H38" s="51"/>
    </row>
    <row r="39" spans="1:8" ht="12.75">
      <c r="A39" s="46"/>
      <c r="B39" s="51"/>
      <c r="C39" s="51"/>
      <c r="D39" s="51"/>
      <c r="F39" s="114"/>
      <c r="H39" s="51"/>
    </row>
    <row r="40" spans="1:6" ht="12.75">
      <c r="A40" s="46"/>
      <c r="B40" s="51"/>
      <c r="C40" s="51">
        <f>+C38-F38</f>
        <v>-0.005000000353902578</v>
      </c>
      <c r="D40" s="51"/>
      <c r="E40" s="112"/>
      <c r="F40" s="51"/>
    </row>
    <row r="41" spans="1:6" ht="12.75">
      <c r="A41" s="113" t="s">
        <v>68</v>
      </c>
      <c r="B41" s="51"/>
      <c r="C41" s="51"/>
      <c r="D41" s="51"/>
      <c r="E41" s="112"/>
      <c r="F41" s="51"/>
    </row>
    <row r="42" spans="1:9" ht="12.75">
      <c r="A42" s="113"/>
      <c r="B42" s="51"/>
      <c r="C42" s="51"/>
      <c r="D42" s="114"/>
      <c r="E42" s="114"/>
      <c r="F42" s="51"/>
      <c r="I42" s="51"/>
    </row>
    <row r="43" spans="1:6" ht="12.75">
      <c r="A43" s="46"/>
      <c r="B43" s="46"/>
      <c r="C43" s="115"/>
      <c r="D43" s="115"/>
      <c r="E43" s="46"/>
      <c r="F43" s="51"/>
    </row>
    <row r="44" spans="1:6" ht="12.75">
      <c r="A44" s="116"/>
      <c r="B44" s="117"/>
      <c r="C44" s="118"/>
      <c r="D44" s="114"/>
      <c r="E44" s="114"/>
      <c r="F44" s="46"/>
    </row>
    <row r="45" spans="1:6" ht="12.75">
      <c r="A45" s="116" t="s">
        <v>71</v>
      </c>
      <c r="B45" s="117"/>
      <c r="C45" s="114" t="s">
        <v>69</v>
      </c>
      <c r="E45" s="114" t="s">
        <v>70</v>
      </c>
      <c r="F45" s="46"/>
    </row>
    <row r="46" spans="1:6" ht="12.75">
      <c r="A46" s="116"/>
      <c r="B46" s="117"/>
      <c r="C46" s="117"/>
      <c r="E46" s="46"/>
      <c r="F46" s="46"/>
    </row>
    <row r="47" spans="1:6" ht="12.75">
      <c r="A47" s="116"/>
      <c r="B47" s="117"/>
      <c r="C47" s="117"/>
      <c r="E47" s="46"/>
      <c r="F47" s="46"/>
    </row>
    <row r="48" spans="1:6" ht="12.75">
      <c r="A48" s="116"/>
      <c r="B48" s="119"/>
      <c r="C48" s="119"/>
      <c r="E48" s="46"/>
      <c r="F48" s="46"/>
    </row>
    <row r="49" spans="1:6" ht="12.75">
      <c r="A49" s="116"/>
      <c r="B49" s="119"/>
      <c r="C49" s="119"/>
      <c r="E49" s="46"/>
      <c r="F49" s="46"/>
    </row>
    <row r="50" spans="1:6" ht="12.75">
      <c r="A50" s="116" t="s">
        <v>154</v>
      </c>
      <c r="B50" s="51"/>
      <c r="C50" s="116" t="s">
        <v>154</v>
      </c>
      <c r="E50" s="116" t="s">
        <v>154</v>
      </c>
      <c r="F50" s="46"/>
    </row>
    <row r="51" spans="1:6" ht="12.75">
      <c r="A51" s="120" t="s">
        <v>185</v>
      </c>
      <c r="B51" s="119"/>
      <c r="C51" s="120" t="s">
        <v>185</v>
      </c>
      <c r="E51" s="120" t="s">
        <v>185</v>
      </c>
      <c r="F51" s="46"/>
    </row>
    <row r="52" spans="1:6" ht="12.75">
      <c r="A52" s="120"/>
      <c r="B52" s="119"/>
      <c r="C52" s="119"/>
      <c r="D52" s="117"/>
      <c r="E52" s="46"/>
      <c r="F52" s="46"/>
    </row>
    <row r="53" spans="1:6" ht="12.75">
      <c r="A53" s="46"/>
      <c r="B53" s="46"/>
      <c r="C53" s="46"/>
      <c r="D53" s="46"/>
      <c r="E53" s="46"/>
      <c r="F53" s="46"/>
    </row>
    <row r="54" spans="1:6" ht="12.75">
      <c r="A54" s="46"/>
      <c r="B54" s="46"/>
      <c r="C54" s="46"/>
      <c r="D54" s="46"/>
      <c r="E54" s="46"/>
      <c r="F54" s="46"/>
    </row>
    <row r="55" spans="1:6" ht="12.75">
      <c r="A55" s="46"/>
      <c r="B55" s="46"/>
      <c r="C55" s="46"/>
      <c r="D55" s="46"/>
      <c r="E55" s="46"/>
      <c r="F55" s="46"/>
    </row>
    <row r="56" spans="1:6" ht="12.75">
      <c r="A56" s="46"/>
      <c r="B56" s="46"/>
      <c r="C56" s="46"/>
      <c r="D56" s="46"/>
      <c r="E56" s="46"/>
      <c r="F56" s="46"/>
    </row>
    <row r="57" spans="1:6" ht="12.75">
      <c r="A57" s="46"/>
      <c r="B57" s="46"/>
      <c r="C57" s="46"/>
      <c r="D57" s="46"/>
      <c r="E57" s="46"/>
      <c r="F57" s="46"/>
    </row>
    <row r="58" spans="1:6" ht="12.75">
      <c r="A58" s="46"/>
      <c r="B58" s="46"/>
      <c r="C58" s="46"/>
      <c r="D58" s="46"/>
      <c r="E58" s="46"/>
      <c r="F58" s="46"/>
    </row>
    <row r="59" spans="1:6" ht="12.75">
      <c r="A59" s="46"/>
      <c r="B59" s="46"/>
      <c r="C59" s="46"/>
      <c r="D59" s="46"/>
      <c r="E59" s="46"/>
      <c r="F59" s="46"/>
    </row>
    <row r="60" spans="1:6" ht="12.75">
      <c r="A60" s="46"/>
      <c r="B60" s="46"/>
      <c r="C60" s="46"/>
      <c r="D60" s="46"/>
      <c r="E60" s="46"/>
      <c r="F60" s="46"/>
    </row>
    <row r="61" spans="1:6" ht="12.75">
      <c r="A61" s="46"/>
      <c r="B61" s="46"/>
      <c r="C61" s="46"/>
      <c r="D61" s="46"/>
      <c r="E61" s="46"/>
      <c r="F61" s="46"/>
    </row>
    <row r="62" spans="1:6" ht="12.75">
      <c r="A62" s="46"/>
      <c r="B62" s="46"/>
      <c r="C62" s="46"/>
      <c r="D62" s="46"/>
      <c r="E62" s="46"/>
      <c r="F62" s="46"/>
    </row>
    <row r="63" spans="1:6" ht="12.75">
      <c r="A63" s="46"/>
      <c r="B63" s="46"/>
      <c r="C63" s="46"/>
      <c r="D63" s="46"/>
      <c r="E63" s="46"/>
      <c r="F63" s="46"/>
    </row>
    <row r="64" spans="1:6" ht="12.75">
      <c r="A64" s="46"/>
      <c r="B64" s="46"/>
      <c r="C64" s="46"/>
      <c r="D64" s="46"/>
      <c r="E64" s="46"/>
      <c r="F64" s="46"/>
    </row>
    <row r="65" spans="1:6" ht="12.75">
      <c r="A65" s="46"/>
      <c r="B65" s="46"/>
      <c r="C65" s="46"/>
      <c r="D65" s="46"/>
      <c r="E65" s="46"/>
      <c r="F65" s="46"/>
    </row>
    <row r="66" spans="1:6" ht="12.75">
      <c r="A66" s="46"/>
      <c r="B66" s="46"/>
      <c r="C66" s="46"/>
      <c r="D66" s="46"/>
      <c r="E66" s="46"/>
      <c r="F66" s="46"/>
    </row>
    <row r="67" spans="1:6" ht="12.75">
      <c r="A67" s="46"/>
      <c r="B67" s="46"/>
      <c r="C67" s="46"/>
      <c r="D67" s="46"/>
      <c r="E67" s="46"/>
      <c r="F67" s="46"/>
    </row>
    <row r="68" spans="1:6" ht="12.75">
      <c r="A68" s="46"/>
      <c r="B68" s="46"/>
      <c r="C68" s="46"/>
      <c r="D68" s="46"/>
      <c r="E68" s="46"/>
      <c r="F68" s="46"/>
    </row>
    <row r="69" spans="1:6" ht="12.75">
      <c r="A69" s="46"/>
      <c r="B69" s="46"/>
      <c r="C69" s="46"/>
      <c r="D69" s="46"/>
      <c r="E69" s="46"/>
      <c r="F69" s="46"/>
    </row>
    <row r="70" spans="1:6" ht="12.75">
      <c r="A70" s="46"/>
      <c r="B70" s="46"/>
      <c r="C70" s="46"/>
      <c r="D70" s="46"/>
      <c r="E70" s="46"/>
      <c r="F70" s="46"/>
    </row>
    <row r="71" spans="1:6" ht="12.75">
      <c r="A71" s="46"/>
      <c r="B71" s="46"/>
      <c r="C71" s="46"/>
      <c r="D71" s="46"/>
      <c r="E71" s="46"/>
      <c r="F71" s="46"/>
    </row>
    <row r="72" spans="1:6" ht="12.75">
      <c r="A72" s="46"/>
      <c r="B72" s="46"/>
      <c r="C72" s="46"/>
      <c r="D72" s="46"/>
      <c r="E72" s="46"/>
      <c r="F72" s="46"/>
    </row>
    <row r="73" spans="1:6" ht="12.75">
      <c r="A73" s="46"/>
      <c r="B73" s="46"/>
      <c r="C73" s="46"/>
      <c r="D73" s="46"/>
      <c r="E73" s="46"/>
      <c r="F73" s="46"/>
    </row>
    <row r="74" spans="1:6" ht="12.75">
      <c r="A74" s="46"/>
      <c r="B74" s="46"/>
      <c r="C74" s="46"/>
      <c r="D74" s="46"/>
      <c r="E74" s="46"/>
      <c r="F74" s="46"/>
    </row>
    <row r="75" spans="1:6" ht="12.75">
      <c r="A75" s="46"/>
      <c r="B75" s="46"/>
      <c r="C75" s="46"/>
      <c r="D75" s="46"/>
      <c r="E75" s="46"/>
      <c r="F75" s="46"/>
    </row>
    <row r="76" spans="1:6" ht="12.75">
      <c r="A76" s="46"/>
      <c r="B76" s="46"/>
      <c r="C76" s="46"/>
      <c r="D76" s="46"/>
      <c r="E76" s="46"/>
      <c r="F76" s="46"/>
    </row>
    <row r="77" spans="1:6" ht="12.75">
      <c r="A77" s="46"/>
      <c r="B77" s="46"/>
      <c r="C77" s="46"/>
      <c r="D77" s="46"/>
      <c r="E77" s="46"/>
      <c r="F77" s="46"/>
    </row>
    <row r="78" spans="1:6" ht="12.75">
      <c r="A78" s="46"/>
      <c r="B78" s="46"/>
      <c r="C78" s="46"/>
      <c r="D78" s="46"/>
      <c r="E78" s="46"/>
      <c r="F78" s="46"/>
    </row>
    <row r="79" spans="1:6" ht="12.75">
      <c r="A79" s="46"/>
      <c r="B79" s="46"/>
      <c r="C79" s="46"/>
      <c r="D79" s="46"/>
      <c r="E79" s="46"/>
      <c r="F79" s="46"/>
    </row>
    <row r="80" spans="1:6" ht="12.75">
      <c r="A80" s="46"/>
      <c r="B80" s="46"/>
      <c r="C80" s="46"/>
      <c r="D80" s="46"/>
      <c r="E80" s="46"/>
      <c r="F80" s="46"/>
    </row>
    <row r="81" spans="1:6" ht="12.75">
      <c r="A81" s="46"/>
      <c r="B81" s="46"/>
      <c r="C81" s="46"/>
      <c r="D81" s="46"/>
      <c r="E81" s="46"/>
      <c r="F81" s="46"/>
    </row>
    <row r="82" spans="1:6" ht="12.75">
      <c r="A82" s="46"/>
      <c r="B82" s="46"/>
      <c r="C82" s="46"/>
      <c r="D82" s="46"/>
      <c r="E82" s="46"/>
      <c r="F82" s="46"/>
    </row>
    <row r="83" spans="1:6" ht="12.75">
      <c r="A83" s="46"/>
      <c r="B83" s="46"/>
      <c r="C83" s="46"/>
      <c r="D83" s="46"/>
      <c r="E83" s="46"/>
      <c r="F83" s="46"/>
    </row>
    <row r="84" spans="1:6" ht="12.75">
      <c r="A84" s="46"/>
      <c r="B84" s="46"/>
      <c r="C84" s="46"/>
      <c r="D84" s="46"/>
      <c r="E84" s="46"/>
      <c r="F84" s="46"/>
    </row>
    <row r="85" spans="1:6" ht="12.75">
      <c r="A85" s="46"/>
      <c r="B85" s="46"/>
      <c r="C85" s="46"/>
      <c r="D85" s="46"/>
      <c r="E85" s="46"/>
      <c r="F85" s="46"/>
    </row>
    <row r="86" spans="1:6" ht="12.75">
      <c r="A86" s="46"/>
      <c r="B86" s="46"/>
      <c r="C86" s="46"/>
      <c r="D86" s="46"/>
      <c r="E86" s="46"/>
      <c r="F86" s="46"/>
    </row>
    <row r="87" spans="1:6" ht="12.75">
      <c r="A87" s="46"/>
      <c r="B87" s="46"/>
      <c r="C87" s="46"/>
      <c r="D87" s="46"/>
      <c r="E87" s="46"/>
      <c r="F87" s="46"/>
    </row>
    <row r="88" spans="1:6" ht="12.75">
      <c r="A88" s="46"/>
      <c r="B88" s="46"/>
      <c r="C88" s="46"/>
      <c r="D88" s="46"/>
      <c r="E88" s="46"/>
      <c r="F88" s="46"/>
    </row>
    <row r="89" spans="1:6" ht="12.75">
      <c r="A89" s="46"/>
      <c r="B89" s="46"/>
      <c r="C89" s="46"/>
      <c r="D89" s="46"/>
      <c r="E89" s="46"/>
      <c r="F89" s="46"/>
    </row>
    <row r="90" spans="1:6" ht="12.75">
      <c r="A90" s="46"/>
      <c r="B90" s="46"/>
      <c r="C90" s="46"/>
      <c r="D90" s="46"/>
      <c r="E90" s="46"/>
      <c r="F90" s="46"/>
    </row>
    <row r="91" spans="1:6" ht="12.75">
      <c r="A91" s="46"/>
      <c r="B91" s="46"/>
      <c r="C91" s="46"/>
      <c r="D91" s="46"/>
      <c r="E91" s="46"/>
      <c r="F91" s="46"/>
    </row>
    <row r="92" spans="1:6" ht="12.75">
      <c r="A92" s="46"/>
      <c r="B92" s="46"/>
      <c r="C92" s="46"/>
      <c r="D92" s="46"/>
      <c r="E92" s="46"/>
      <c r="F92" s="46"/>
    </row>
    <row r="93" ht="12.75">
      <c r="F93" s="46"/>
    </row>
    <row r="98" spans="1:5" ht="12.75">
      <c r="A98" s="46"/>
      <c r="B98" s="46"/>
      <c r="C98" s="46"/>
      <c r="D98" s="46"/>
      <c r="E98" s="46"/>
    </row>
    <row r="99" spans="1:6" ht="12.75">
      <c r="A99" s="46"/>
      <c r="B99" s="46"/>
      <c r="C99" s="46"/>
      <c r="D99" s="46"/>
      <c r="E99" s="46"/>
      <c r="F99" s="46"/>
    </row>
    <row r="100" spans="1:6" ht="12.75">
      <c r="A100" s="46"/>
      <c r="B100" s="46"/>
      <c r="C100" s="46"/>
      <c r="D100" s="46"/>
      <c r="E100" s="46"/>
      <c r="F100" s="46"/>
    </row>
    <row r="101" spans="1:6" ht="12.75">
      <c r="A101" s="46"/>
      <c r="B101" s="46"/>
      <c r="C101" s="46"/>
      <c r="D101" s="46"/>
      <c r="E101" s="46"/>
      <c r="F101" s="46"/>
    </row>
    <row r="102" spans="1:6" ht="12.75">
      <c r="A102" s="46"/>
      <c r="B102" s="46"/>
      <c r="C102" s="46"/>
      <c r="D102" s="46"/>
      <c r="E102" s="46"/>
      <c r="F102" s="46"/>
    </row>
    <row r="103" spans="1:6" ht="12.75">
      <c r="A103" s="46"/>
      <c r="B103" s="46"/>
      <c r="C103" s="46"/>
      <c r="D103" s="46"/>
      <c r="E103" s="46"/>
      <c r="F103" s="46"/>
    </row>
    <row r="104" spans="1:6" ht="12.75">
      <c r="A104" s="46"/>
      <c r="B104" s="46"/>
      <c r="C104" s="46"/>
      <c r="D104" s="46"/>
      <c r="E104" s="46"/>
      <c r="F104" s="46"/>
    </row>
    <row r="105" spans="1:6" ht="12.75">
      <c r="A105" s="46"/>
      <c r="B105" s="46"/>
      <c r="C105" s="46"/>
      <c r="D105" s="46"/>
      <c r="E105" s="46"/>
      <c r="F105" s="46"/>
    </row>
    <row r="106" spans="1:6" ht="12.75">
      <c r="A106" s="46"/>
      <c r="B106" s="46"/>
      <c r="C106" s="46"/>
      <c r="D106" s="46"/>
      <c r="E106" s="46"/>
      <c r="F106" s="46"/>
    </row>
    <row r="107" spans="1:6" ht="12.75">
      <c r="A107" s="46"/>
      <c r="B107" s="46"/>
      <c r="C107" s="46"/>
      <c r="D107" s="46"/>
      <c r="E107" s="46"/>
      <c r="F107" s="46"/>
    </row>
    <row r="108" spans="1:6" ht="12.75">
      <c r="A108" s="46"/>
      <c r="B108" s="46"/>
      <c r="C108" s="46"/>
      <c r="D108" s="46"/>
      <c r="E108" s="46"/>
      <c r="F108" s="46"/>
    </row>
    <row r="109" spans="1:6" ht="12.75">
      <c r="A109" s="46"/>
      <c r="B109" s="46"/>
      <c r="C109" s="46"/>
      <c r="D109" s="46"/>
      <c r="E109" s="46"/>
      <c r="F109" s="46"/>
    </row>
    <row r="110" spans="1:6" ht="12.75">
      <c r="A110" s="46"/>
      <c r="B110" s="46"/>
      <c r="C110" s="46"/>
      <c r="D110" s="46"/>
      <c r="E110" s="46"/>
      <c r="F110" s="46"/>
    </row>
    <row r="111" spans="1:6" ht="12.75">
      <c r="A111" s="46"/>
      <c r="B111" s="46"/>
      <c r="C111" s="46"/>
      <c r="D111" s="46"/>
      <c r="E111" s="46"/>
      <c r="F111" s="46"/>
    </row>
    <row r="112" spans="1:6" ht="12.75">
      <c r="A112" s="46"/>
      <c r="B112" s="46"/>
      <c r="C112" s="46"/>
      <c r="D112" s="46"/>
      <c r="E112" s="46"/>
      <c r="F112" s="46"/>
    </row>
    <row r="113" spans="1:6" ht="12.75">
      <c r="A113" s="46"/>
      <c r="B113" s="46"/>
      <c r="C113" s="46"/>
      <c r="D113" s="46"/>
      <c r="E113" s="46"/>
      <c r="F113" s="46"/>
    </row>
    <row r="114" spans="1:6" ht="12.75">
      <c r="A114" s="46"/>
      <c r="B114" s="46"/>
      <c r="C114" s="46"/>
      <c r="D114" s="46"/>
      <c r="E114" s="46"/>
      <c r="F114" s="46"/>
    </row>
    <row r="115" spans="1:6" ht="12.75">
      <c r="A115" s="46"/>
      <c r="B115" s="46"/>
      <c r="C115" s="46"/>
      <c r="D115" s="46"/>
      <c r="E115" s="46"/>
      <c r="F115" s="46"/>
    </row>
    <row r="116" spans="1:6" ht="12.75">
      <c r="A116" s="46"/>
      <c r="B116" s="46"/>
      <c r="C116" s="46"/>
      <c r="D116" s="46"/>
      <c r="E116" s="46"/>
      <c r="F116" s="46"/>
    </row>
    <row r="117" spans="1:6" ht="12.75">
      <c r="A117" s="46"/>
      <c r="B117" s="46"/>
      <c r="C117" s="46"/>
      <c r="D117" s="46"/>
      <c r="E117" s="46"/>
      <c r="F117" s="46"/>
    </row>
    <row r="118" spans="1:6" ht="12.75">
      <c r="A118" s="46"/>
      <c r="B118" s="46"/>
      <c r="C118" s="46"/>
      <c r="D118" s="46"/>
      <c r="E118" s="46"/>
      <c r="F118" s="46"/>
    </row>
    <row r="119" ht="12.75">
      <c r="F119" s="46"/>
    </row>
  </sheetData>
  <mergeCells count="1">
    <mergeCell ref="B3:D3"/>
  </mergeCells>
  <printOptions horizontalCentered="1"/>
  <pageMargins left="0.29" right="0.13" top="0.71" bottom="0.45" header="0.71" footer="0.5"/>
  <pageSetup fitToHeight="1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8">
      <selection activeCell="A28" sqref="A28"/>
    </sheetView>
  </sheetViews>
  <sheetFormatPr defaultColWidth="9.140625" defaultRowHeight="12.75"/>
  <cols>
    <col min="1" max="1" width="28.28125" style="0" customWidth="1"/>
    <col min="2" max="2" width="11.00390625" style="0" bestFit="1" customWidth="1"/>
    <col min="3" max="3" width="25.57421875" style="0" customWidth="1"/>
    <col min="4" max="4" width="12.7109375" style="0" bestFit="1" customWidth="1"/>
    <col min="6" max="6" width="11.28125" style="0" bestFit="1" customWidth="1"/>
  </cols>
  <sheetData>
    <row r="1" spans="1:4" ht="12.75">
      <c r="A1" s="18" t="s">
        <v>72</v>
      </c>
      <c r="B1" s="27"/>
      <c r="C1" s="27"/>
      <c r="D1" s="27"/>
    </row>
    <row r="2" spans="1:4" ht="12.75">
      <c r="A2" s="18" t="str">
        <f>'I&amp;E'!A2</f>
        <v>Income &amp; Expenditure Account </v>
      </c>
      <c r="B2" s="27"/>
      <c r="C2" s="27"/>
      <c r="D2" s="27"/>
    </row>
    <row r="3" spans="1:4" ht="12.75">
      <c r="A3" s="18" t="str">
        <f>'I&amp;E'!A3</f>
        <v> For the year Ended 31.3.2006</v>
      </c>
      <c r="B3" s="28"/>
      <c r="C3" s="28"/>
      <c r="D3" s="29"/>
    </row>
    <row r="4" spans="1:4" ht="12.75">
      <c r="A4" s="18"/>
      <c r="B4" s="28"/>
      <c r="C4" s="28"/>
      <c r="D4" s="29"/>
    </row>
    <row r="5" spans="1:4" ht="12.75">
      <c r="A5" s="30" t="s">
        <v>48</v>
      </c>
      <c r="B5" s="31" t="s">
        <v>49</v>
      </c>
      <c r="C5" s="31" t="s">
        <v>50</v>
      </c>
      <c r="D5" s="31" t="s">
        <v>49</v>
      </c>
    </row>
    <row r="6" spans="1:4" ht="12.75">
      <c r="A6" s="17" t="s">
        <v>152</v>
      </c>
      <c r="B6" s="10">
        <v>3650</v>
      </c>
      <c r="C6" s="10" t="s">
        <v>274</v>
      </c>
      <c r="D6" s="10">
        <f>TRIAL!E24</f>
        <v>402640</v>
      </c>
    </row>
    <row r="7" spans="1:4" ht="12.75">
      <c r="A7" s="17" t="s">
        <v>74</v>
      </c>
      <c r="B7" s="10">
        <f>TRIAL!D39</f>
        <v>501</v>
      </c>
      <c r="C7" s="10" t="s">
        <v>398</v>
      </c>
      <c r="D7" s="10">
        <f>+TRIAL!E118</f>
        <v>351700</v>
      </c>
    </row>
    <row r="8" spans="1:4" ht="12.75">
      <c r="A8" s="17"/>
      <c r="B8" s="10"/>
      <c r="C8" s="10" t="s">
        <v>293</v>
      </c>
      <c r="D8" s="10">
        <f>TRIAL!E17</f>
        <v>4155</v>
      </c>
    </row>
    <row r="9" spans="1:6" ht="12.75">
      <c r="A9" s="20" t="s">
        <v>76</v>
      </c>
      <c r="B9" s="10">
        <f>TRIAL!D41</f>
        <v>22900</v>
      </c>
      <c r="C9" s="10" t="s">
        <v>333</v>
      </c>
      <c r="D9" s="10">
        <f>+TRIAL!E25</f>
        <v>25000</v>
      </c>
      <c r="F9" s="82"/>
    </row>
    <row r="10" spans="1:4" ht="12.75">
      <c r="A10" s="20" t="s">
        <v>77</v>
      </c>
      <c r="B10" s="10">
        <f>TRIAL!D42</f>
        <v>27500</v>
      </c>
      <c r="C10" s="10" t="s">
        <v>334</v>
      </c>
      <c r="D10" s="10">
        <f>+TRIAL!E26</f>
        <v>8000</v>
      </c>
    </row>
    <row r="11" spans="1:2" ht="12.75">
      <c r="A11" s="17" t="s">
        <v>54</v>
      </c>
      <c r="B11" s="10">
        <f>TRIAL!D44</f>
        <v>4827</v>
      </c>
    </row>
    <row r="12" spans="1:6" ht="12.75">
      <c r="A12" s="20" t="s">
        <v>78</v>
      </c>
      <c r="B12" s="10">
        <f>TRIAL!D45</f>
        <v>45000</v>
      </c>
      <c r="F12" s="1"/>
    </row>
    <row r="13" spans="1:4" ht="12.75">
      <c r="A13" s="17" t="s">
        <v>63</v>
      </c>
      <c r="B13" s="10">
        <f>TRIAL!D46</f>
        <v>390.511</v>
      </c>
      <c r="C13" s="26" t="s">
        <v>313</v>
      </c>
      <c r="D13" s="10">
        <f>SUM(B31)-SUM(D5:D11)</f>
        <v>31344.870999999926</v>
      </c>
    </row>
    <row r="14" spans="1:4" ht="12.75">
      <c r="A14" s="19" t="s">
        <v>149</v>
      </c>
      <c r="B14" s="10">
        <f>TRIAL!D47</f>
        <v>79340</v>
      </c>
      <c r="C14" s="17" t="s">
        <v>316</v>
      </c>
      <c r="D14" s="10"/>
    </row>
    <row r="15" spans="1:4" ht="12.75">
      <c r="A15" s="19" t="s">
        <v>215</v>
      </c>
      <c r="B15" s="10">
        <f>TRIAL!D48</f>
        <v>40</v>
      </c>
      <c r="C15" s="10"/>
      <c r="D15" s="10"/>
    </row>
    <row r="16" spans="1:4" ht="12.75">
      <c r="A16" s="17" t="s">
        <v>169</v>
      </c>
      <c r="B16" s="10">
        <f>TRIAL!D53</f>
        <v>25005</v>
      </c>
      <c r="C16" s="10"/>
      <c r="D16" s="10"/>
    </row>
    <row r="17" spans="1:4" ht="12.75">
      <c r="A17" s="17" t="s">
        <v>148</v>
      </c>
      <c r="B17" s="10">
        <f>TRIAL!D59</f>
        <v>37100</v>
      </c>
      <c r="C17" s="10"/>
      <c r="D17" s="10"/>
    </row>
    <row r="18" spans="1:4" ht="12.75">
      <c r="A18" s="17" t="s">
        <v>206</v>
      </c>
      <c r="B18" s="10">
        <f>TRIAL!D51</f>
        <v>4000</v>
      </c>
      <c r="C18" s="10"/>
      <c r="D18" s="10"/>
    </row>
    <row r="19" spans="1:4" ht="12.75">
      <c r="A19" s="17" t="s">
        <v>325</v>
      </c>
      <c r="B19" s="10">
        <f>+TRIAL!D63</f>
        <v>1828</v>
      </c>
      <c r="C19" s="10"/>
      <c r="D19" s="10"/>
    </row>
    <row r="20" spans="1:4" ht="12.75">
      <c r="A20" s="17" t="s">
        <v>56</v>
      </c>
      <c r="B20" s="10">
        <f>TRIAL!D66</f>
        <v>2249.5</v>
      </c>
      <c r="C20" s="10"/>
      <c r="D20" s="10"/>
    </row>
    <row r="21" spans="1:4" ht="12.75">
      <c r="A21" s="17" t="s">
        <v>55</v>
      </c>
      <c r="B21" s="10">
        <f>TRIAL!D67</f>
        <v>24697.5</v>
      </c>
      <c r="C21" s="10"/>
      <c r="D21" s="10"/>
    </row>
    <row r="22" spans="1:4" ht="12.75">
      <c r="A22" s="17" t="s">
        <v>216</v>
      </c>
      <c r="B22" s="10">
        <f>TRIAL!D64</f>
        <v>600.5</v>
      </c>
      <c r="C22" s="10"/>
      <c r="D22" s="10"/>
    </row>
    <row r="23" spans="1:4" ht="12.75">
      <c r="A23" s="17" t="s">
        <v>73</v>
      </c>
      <c r="B23" s="10">
        <f>TRIAL!D74</f>
        <v>27500</v>
      </c>
      <c r="C23" s="10"/>
      <c r="D23" s="10"/>
    </row>
    <row r="24" spans="1:4" ht="12.75">
      <c r="A24" s="20" t="s">
        <v>79</v>
      </c>
      <c r="B24" s="10">
        <f>TRIAL!D77</f>
        <v>186000</v>
      </c>
      <c r="C24" s="10"/>
      <c r="D24" s="10"/>
    </row>
    <row r="25" spans="1:4" ht="12.75">
      <c r="A25" s="19" t="s">
        <v>338</v>
      </c>
      <c r="B25" s="10">
        <f>+TRIAL!D78</f>
        <v>3016</v>
      </c>
      <c r="C25" s="10"/>
      <c r="D25" s="10"/>
    </row>
    <row r="26" spans="1:4" ht="12.75">
      <c r="A26" s="20" t="s">
        <v>335</v>
      </c>
      <c r="B26" s="10">
        <f>+TRIAL!D49+TRIAL!D68</f>
        <v>315000</v>
      </c>
      <c r="C26" s="10"/>
      <c r="D26" s="10"/>
    </row>
    <row r="27" spans="1:4" ht="12.75">
      <c r="A27" s="20" t="s">
        <v>337</v>
      </c>
      <c r="B27" s="10">
        <f>+TRIAL!D54</f>
        <v>11500</v>
      </c>
      <c r="C27" s="10"/>
      <c r="D27" s="10"/>
    </row>
    <row r="28" spans="1:4" ht="12.75">
      <c r="A28" s="20" t="s">
        <v>336</v>
      </c>
      <c r="B28" s="10">
        <f>+TRIAL!D57</f>
        <v>194.86</v>
      </c>
      <c r="C28" s="10"/>
      <c r="D28" s="10"/>
    </row>
    <row r="29" spans="1:4" ht="12.75">
      <c r="A29" s="17"/>
      <c r="B29" s="34"/>
      <c r="C29" s="10"/>
      <c r="D29" s="10"/>
    </row>
    <row r="30" spans="1:4" ht="12.75">
      <c r="A30" s="17"/>
      <c r="C30" s="10"/>
      <c r="D30" s="10"/>
    </row>
    <row r="31" spans="2:4" ht="13.5" thickBot="1">
      <c r="B31" s="21">
        <f>SUM(B6:B30)</f>
        <v>822839.8709999999</v>
      </c>
      <c r="C31" s="10"/>
      <c r="D31" s="21">
        <f>SUM(D6:D30)</f>
        <v>822839.8709999999</v>
      </c>
    </row>
    <row r="32" spans="2:4" ht="13.5" thickTop="1">
      <c r="B32" s="16"/>
      <c r="C32" s="10"/>
      <c r="D32" s="16"/>
    </row>
    <row r="33" spans="1:4" ht="12.75">
      <c r="A33" s="17"/>
      <c r="B33" s="16"/>
      <c r="C33" s="10"/>
      <c r="D33" s="16"/>
    </row>
    <row r="34" spans="1:4" ht="12.75">
      <c r="A34" s="9" t="s">
        <v>68</v>
      </c>
      <c r="B34" s="11"/>
      <c r="C34" s="12"/>
      <c r="D34" s="13"/>
    </row>
    <row r="35" spans="1:4" ht="12.75">
      <c r="A35" s="55"/>
      <c r="B35" s="11"/>
      <c r="C35" s="12"/>
      <c r="D35" s="11"/>
    </row>
    <row r="36" spans="1:4" ht="12.75">
      <c r="A36" s="55"/>
      <c r="B36" s="10"/>
      <c r="C36" s="12"/>
      <c r="D36" s="10"/>
    </row>
    <row r="37" spans="1:4" ht="12.75">
      <c r="A37" s="55" t="s">
        <v>71</v>
      </c>
      <c r="B37" s="10"/>
      <c r="C37" s="12" t="s">
        <v>69</v>
      </c>
      <c r="D37" s="13" t="s">
        <v>70</v>
      </c>
    </row>
    <row r="38" spans="1:4" ht="12.75">
      <c r="A38" s="55" t="s">
        <v>154</v>
      </c>
      <c r="B38" s="16"/>
      <c r="C38" s="55" t="s">
        <v>154</v>
      </c>
      <c r="D38" s="16"/>
    </row>
    <row r="39" spans="1:4" ht="12.75">
      <c r="A39" s="9" t="s">
        <v>185</v>
      </c>
      <c r="B39" s="10"/>
      <c r="C39" s="9" t="s">
        <v>185</v>
      </c>
      <c r="D39" s="11"/>
    </row>
    <row r="40" spans="1:4" ht="12.75">
      <c r="A40" s="55"/>
      <c r="B40" s="10"/>
      <c r="C40" s="12"/>
      <c r="D40" s="13"/>
    </row>
    <row r="41" spans="1:4" ht="12.75">
      <c r="A41" s="55"/>
      <c r="B41" s="16"/>
      <c r="C41" s="55"/>
      <c r="D41" s="16"/>
    </row>
    <row r="42" spans="1:4" ht="12.75">
      <c r="A42" s="9"/>
      <c r="B42" s="10"/>
      <c r="C42" s="9"/>
      <c r="D42" s="11"/>
    </row>
    <row r="43" spans="1:4" ht="12.75">
      <c r="A43" s="9"/>
      <c r="B43" s="10"/>
      <c r="C43" s="10"/>
      <c r="D43" s="11"/>
    </row>
  </sheetData>
  <printOptions horizontalCentered="1"/>
  <pageMargins left="0.75" right="0.75" top="0.24" bottom="0.51" header="0.24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1"/>
  <sheetViews>
    <sheetView workbookViewId="0" topLeftCell="A10">
      <selection activeCell="C15" sqref="C15"/>
    </sheetView>
  </sheetViews>
  <sheetFormatPr defaultColWidth="9.140625" defaultRowHeight="12.75"/>
  <cols>
    <col min="1" max="1" width="37.57421875" style="17" customWidth="1"/>
    <col min="2" max="2" width="12.421875" style="17" bestFit="1" customWidth="1"/>
    <col min="3" max="3" width="31.57421875" style="17" customWidth="1"/>
    <col min="4" max="4" width="12.7109375" style="17" bestFit="1" customWidth="1"/>
    <col min="5" max="5" width="11.28125" style="17" bestFit="1" customWidth="1"/>
    <col min="6" max="6" width="15.57421875" style="17" customWidth="1"/>
    <col min="7" max="7" width="22.57421875" style="17" bestFit="1" customWidth="1"/>
    <col min="8" max="8" width="12.8515625" style="17" customWidth="1"/>
    <col min="9" max="9" width="11.00390625" style="17" bestFit="1" customWidth="1"/>
    <col min="10" max="10" width="11.28125" style="17" customWidth="1"/>
    <col min="11" max="11" width="12.8515625" style="17" customWidth="1"/>
    <col min="12" max="16384" width="9.140625" style="17" customWidth="1"/>
  </cols>
  <sheetData>
    <row r="1" spans="1:4" ht="12.75">
      <c r="A1" s="18" t="s">
        <v>104</v>
      </c>
      <c r="B1" s="24"/>
      <c r="C1" s="24"/>
      <c r="D1" s="24"/>
    </row>
    <row r="2" spans="1:4" ht="12.75">
      <c r="A2" s="18" t="s">
        <v>179</v>
      </c>
      <c r="B2" s="24"/>
      <c r="C2" s="24"/>
      <c r="D2" s="24"/>
    </row>
    <row r="3" spans="1:8" ht="12.75">
      <c r="A3" s="18" t="s">
        <v>326</v>
      </c>
      <c r="B3" s="24"/>
      <c r="C3" s="24"/>
      <c r="D3" s="24"/>
      <c r="G3" s="201"/>
      <c r="H3" s="201"/>
    </row>
    <row r="4" spans="1:9" ht="12.75">
      <c r="A4" s="18"/>
      <c r="B4" s="24"/>
      <c r="C4" s="24"/>
      <c r="D4" s="24"/>
      <c r="G4" s="46"/>
      <c r="H4" s="49"/>
      <c r="I4" s="23"/>
    </row>
    <row r="5" spans="1:10" ht="12.75">
      <c r="A5" s="25" t="s">
        <v>48</v>
      </c>
      <c r="B5" s="25" t="s">
        <v>49</v>
      </c>
      <c r="C5" s="25" t="s">
        <v>50</v>
      </c>
      <c r="D5" s="25" t="s">
        <v>49</v>
      </c>
      <c r="G5" s="46"/>
      <c r="H5" s="48"/>
      <c r="I5" s="37"/>
      <c r="J5" s="22"/>
    </row>
    <row r="6" spans="1:10" ht="12.75">
      <c r="A6" s="17" t="s">
        <v>354</v>
      </c>
      <c r="B6" s="2">
        <f>+TRIAL!B79</f>
        <v>22500</v>
      </c>
      <c r="C6" s="10" t="s">
        <v>51</v>
      </c>
      <c r="D6" s="10">
        <f>TRIAL!C17</f>
        <v>187290</v>
      </c>
      <c r="E6" s="121"/>
      <c r="F6" s="121"/>
      <c r="G6" s="46"/>
      <c r="H6" s="48"/>
      <c r="I6" s="37"/>
      <c r="J6" s="22"/>
    </row>
    <row r="7" spans="1:10" ht="12.75">
      <c r="A7" s="17" t="s">
        <v>61</v>
      </c>
      <c r="B7" s="57">
        <f>TRIAL!B37</f>
        <v>1000</v>
      </c>
      <c r="C7" s="10" t="s">
        <v>352</v>
      </c>
      <c r="D7" s="2">
        <f>+TRIAL!C13</f>
        <v>300000</v>
      </c>
      <c r="G7" s="46"/>
      <c r="H7" s="48"/>
      <c r="I7" s="37"/>
      <c r="J7" s="22"/>
    </row>
    <row r="8" spans="1:10" ht="12.75">
      <c r="A8" s="17" t="s">
        <v>343</v>
      </c>
      <c r="B8" s="57">
        <f>+TRIAL!B71</f>
        <v>33000</v>
      </c>
      <c r="C8" s="10" t="s">
        <v>53</v>
      </c>
      <c r="D8" s="10">
        <f>TRIAL!C30</f>
        <v>1000</v>
      </c>
      <c r="G8" s="46"/>
      <c r="H8" s="48"/>
      <c r="I8" s="37"/>
      <c r="J8" s="22"/>
    </row>
    <row r="9" spans="1:10" ht="12.75">
      <c r="A9" s="17" t="s">
        <v>173</v>
      </c>
      <c r="B9" s="57">
        <f>TRIAL!B38</f>
        <v>5510</v>
      </c>
      <c r="C9" s="17" t="s">
        <v>208</v>
      </c>
      <c r="D9" s="2">
        <f>TRIAL!C12</f>
        <v>10000</v>
      </c>
      <c r="G9" s="46"/>
      <c r="H9" s="48"/>
      <c r="I9" s="37"/>
      <c r="J9" s="22"/>
    </row>
    <row r="10" spans="1:10" ht="12.75">
      <c r="A10" s="19" t="s">
        <v>58</v>
      </c>
      <c r="B10" s="10">
        <f>TRIAL!B39</f>
        <v>476</v>
      </c>
      <c r="C10" s="10" t="s">
        <v>299</v>
      </c>
      <c r="D10" s="10">
        <f>TRIAL!C31</f>
        <v>9917</v>
      </c>
      <c r="G10" s="46"/>
      <c r="H10" s="48"/>
      <c r="I10" s="37"/>
      <c r="J10" s="22"/>
    </row>
    <row r="11" spans="1:10" ht="12.75">
      <c r="A11" s="17" t="s">
        <v>168</v>
      </c>
      <c r="B11" s="10">
        <f>TRIAL!B40</f>
        <v>2107</v>
      </c>
      <c r="C11" s="10" t="s">
        <v>390</v>
      </c>
      <c r="D11" s="10">
        <v>426834</v>
      </c>
      <c r="E11" s="2"/>
      <c r="G11" s="46"/>
      <c r="H11" s="48"/>
      <c r="I11" s="37"/>
      <c r="J11" s="22"/>
    </row>
    <row r="12" spans="1:10" ht="12.75">
      <c r="A12" s="19" t="s">
        <v>54</v>
      </c>
      <c r="B12" s="10">
        <f>TRIAL!B44</f>
        <v>3713</v>
      </c>
      <c r="C12" s="10" t="s">
        <v>385</v>
      </c>
      <c r="D12" s="10">
        <v>374300</v>
      </c>
      <c r="E12" s="2"/>
      <c r="G12" s="46"/>
      <c r="H12" s="48"/>
      <c r="I12" s="37"/>
      <c r="J12" s="22"/>
    </row>
    <row r="13" spans="1:9" ht="12.75">
      <c r="A13" s="17" t="s">
        <v>63</v>
      </c>
      <c r="B13" s="10">
        <f>TRIAL!B46</f>
        <v>14166.52</v>
      </c>
      <c r="C13" s="10" t="s">
        <v>384</v>
      </c>
      <c r="D13" s="10">
        <f>218237+21780</f>
        <v>240017</v>
      </c>
      <c r="G13" s="54" t="s">
        <v>184</v>
      </c>
      <c r="H13" s="48">
        <f>D39</f>
        <v>2156565.5</v>
      </c>
      <c r="I13" s="23"/>
    </row>
    <row r="14" spans="1:9" ht="12.75">
      <c r="A14" s="17" t="s">
        <v>167</v>
      </c>
      <c r="B14" s="10">
        <f>TRIAL!B63</f>
        <v>1089</v>
      </c>
      <c r="C14" s="10" t="s">
        <v>400</v>
      </c>
      <c r="D14" s="2">
        <f>+TRIAL!C23</f>
        <v>420000</v>
      </c>
      <c r="G14" s="43"/>
      <c r="H14" s="44"/>
      <c r="I14" s="23"/>
    </row>
    <row r="15" spans="1:9" ht="12.75">
      <c r="A15" s="17" t="s">
        <v>356</v>
      </c>
      <c r="B15" s="10">
        <f>+TRIAL!B55</f>
        <v>6300</v>
      </c>
      <c r="C15" s="10" t="s">
        <v>353</v>
      </c>
      <c r="D15" s="2">
        <f>+TRIAL!C32</f>
        <v>59620</v>
      </c>
      <c r="G15" s="43"/>
      <c r="H15" s="44"/>
      <c r="I15" s="23"/>
    </row>
    <row r="16" spans="1:9" ht="12.75">
      <c r="A16" s="17" t="s">
        <v>372</v>
      </c>
      <c r="B16" s="10">
        <f>TRIAL!B72</f>
        <v>15048</v>
      </c>
      <c r="G16" s="43"/>
      <c r="H16" s="44"/>
      <c r="I16" s="23"/>
    </row>
    <row r="17" spans="1:9" ht="12.75">
      <c r="A17" s="17" t="s">
        <v>62</v>
      </c>
      <c r="B17" s="10">
        <f>TRIAL!B64</f>
        <v>3402</v>
      </c>
      <c r="C17" s="10" t="s">
        <v>310</v>
      </c>
      <c r="D17" s="10"/>
      <c r="G17" s="43"/>
      <c r="H17" s="44"/>
      <c r="I17" s="23"/>
    </row>
    <row r="18" spans="1:9" ht="12.75">
      <c r="A18" s="17" t="s">
        <v>56</v>
      </c>
      <c r="B18" s="10">
        <f>TRIAL!B66</f>
        <v>1082.5</v>
      </c>
      <c r="C18" s="17" t="s">
        <v>65</v>
      </c>
      <c r="G18" s="45"/>
      <c r="H18" s="44"/>
      <c r="I18" s="23"/>
    </row>
    <row r="19" spans="1:10" ht="12.75">
      <c r="A19" s="17" t="s">
        <v>55</v>
      </c>
      <c r="B19" s="10">
        <f>TRIAL!B67</f>
        <v>2060.5</v>
      </c>
      <c r="C19" s="17" t="s">
        <v>308</v>
      </c>
      <c r="D19" s="10">
        <f>'J.r.school'!B16</f>
        <v>4330</v>
      </c>
      <c r="G19" s="50" t="s">
        <v>182</v>
      </c>
      <c r="H19" s="44"/>
      <c r="I19" s="23"/>
      <c r="J19" s="16"/>
    </row>
    <row r="20" spans="1:10" ht="12.75">
      <c r="A20" s="20" t="s">
        <v>52</v>
      </c>
      <c r="B20" s="10">
        <f>TRIAL!B73</f>
        <v>15184.5</v>
      </c>
      <c r="C20" s="17" t="s">
        <v>150</v>
      </c>
      <c r="D20" s="2">
        <f>+'Scholar.'!B17</f>
        <v>123257.5</v>
      </c>
      <c r="G20" s="43"/>
      <c r="H20" s="44"/>
      <c r="I20" s="23"/>
      <c r="J20" s="2"/>
    </row>
    <row r="21" spans="1:9" ht="12.75">
      <c r="A21" s="20" t="s">
        <v>357</v>
      </c>
      <c r="B21" s="10">
        <f>+TRIAL!B74</f>
        <v>5900</v>
      </c>
      <c r="C21" s="2"/>
      <c r="D21" s="10"/>
      <c r="G21" s="43" t="s">
        <v>180</v>
      </c>
      <c r="H21" s="48">
        <v>1510</v>
      </c>
      <c r="I21" s="23"/>
    </row>
    <row r="22" spans="1:9" ht="12.75">
      <c r="A22" s="17" t="s">
        <v>59</v>
      </c>
      <c r="B22" s="10">
        <f>TRIAL!B76</f>
        <v>2110</v>
      </c>
      <c r="C22" s="2"/>
      <c r="D22" s="10"/>
      <c r="G22" s="43"/>
      <c r="H22" s="48"/>
      <c r="I22" s="23"/>
    </row>
    <row r="23" spans="1:9" ht="12.75">
      <c r="A23" s="17" t="s">
        <v>380</v>
      </c>
      <c r="B23" s="10">
        <f>TRIAL!B78</f>
        <v>15350</v>
      </c>
      <c r="C23" s="10"/>
      <c r="D23" s="10"/>
      <c r="F23" s="2"/>
      <c r="G23" s="43" t="s">
        <v>181</v>
      </c>
      <c r="H23" s="51">
        <v>4104.7</v>
      </c>
      <c r="I23" s="23"/>
    </row>
    <row r="24" spans="1:9" ht="12.75">
      <c r="A24" s="17" t="s">
        <v>392</v>
      </c>
      <c r="B24" s="10">
        <v>271700</v>
      </c>
      <c r="C24" s="10"/>
      <c r="D24" s="10"/>
      <c r="F24" s="2"/>
      <c r="G24" s="43"/>
      <c r="H24" s="51"/>
      <c r="I24" s="23"/>
    </row>
    <row r="25" spans="1:9" ht="13.5" thickBot="1">
      <c r="A25" s="17" t="s">
        <v>355</v>
      </c>
      <c r="B25" s="10">
        <f>+TRIAL!B56</f>
        <v>307591</v>
      </c>
      <c r="C25" s="10"/>
      <c r="D25" s="10"/>
      <c r="F25" s="2"/>
      <c r="G25" s="53" t="s">
        <v>183</v>
      </c>
      <c r="H25" s="52">
        <f>H13-SUM(H18:H23)</f>
        <v>2150950.8</v>
      </c>
      <c r="I25" s="23"/>
    </row>
    <row r="26" spans="1:9" ht="13.5" thickTop="1">
      <c r="A26" s="17" t="s">
        <v>393</v>
      </c>
      <c r="B26" s="10">
        <f>+TRIAL!B116-271700</f>
        <v>80000</v>
      </c>
      <c r="C26" s="10"/>
      <c r="D26" s="10"/>
      <c r="F26" s="2"/>
      <c r="G26" s="53"/>
      <c r="H26" s="133"/>
      <c r="I26" s="23"/>
    </row>
    <row r="27" spans="1:9" ht="12.75">
      <c r="A27" s="17" t="s">
        <v>399</v>
      </c>
      <c r="B27" s="10">
        <f>+TRIAL!B122</f>
        <v>348760</v>
      </c>
      <c r="C27" s="10"/>
      <c r="D27" s="10"/>
      <c r="F27" s="2"/>
      <c r="G27" s="53"/>
      <c r="H27" s="133"/>
      <c r="I27" s="23"/>
    </row>
    <row r="28" spans="2:9" ht="12.75">
      <c r="B28" s="10"/>
      <c r="C28" s="10"/>
      <c r="D28" s="10"/>
      <c r="F28" s="2"/>
      <c r="G28" s="53"/>
      <c r="H28" s="133"/>
      <c r="I28" s="23"/>
    </row>
    <row r="29" spans="1:9" ht="12.75">
      <c r="A29" s="17" t="s">
        <v>64</v>
      </c>
      <c r="B29" s="10"/>
      <c r="C29" s="10"/>
      <c r="D29" s="10"/>
      <c r="G29" s="23"/>
      <c r="H29" s="23"/>
      <c r="I29" s="23"/>
    </row>
    <row r="30" spans="1:9" ht="12.75">
      <c r="A30" s="17" t="s">
        <v>65</v>
      </c>
      <c r="B30" s="10"/>
      <c r="C30" s="10"/>
      <c r="D30" s="10"/>
      <c r="F30" s="42"/>
      <c r="G30" s="23"/>
      <c r="H30" s="23"/>
      <c r="I30" s="16"/>
    </row>
    <row r="31" spans="1:9" ht="12.75">
      <c r="A31" s="17" t="s">
        <v>178</v>
      </c>
      <c r="B31" s="2">
        <f>Iqra!D14</f>
        <v>0</v>
      </c>
      <c r="C31" s="10"/>
      <c r="D31" s="10"/>
      <c r="G31" s="36"/>
      <c r="H31" s="23"/>
      <c r="I31" s="16"/>
    </row>
    <row r="32" spans="1:9" ht="12.75">
      <c r="A32" s="17" t="s">
        <v>207</v>
      </c>
      <c r="B32" s="2">
        <f>+'J.R.career'!D11</f>
        <v>81675.81599999999</v>
      </c>
      <c r="C32" s="10"/>
      <c r="D32" s="10"/>
      <c r="G32" s="23"/>
      <c r="H32" s="23"/>
      <c r="I32" s="16"/>
    </row>
    <row r="33" spans="1:9" ht="12.75">
      <c r="A33" s="17" t="s">
        <v>66</v>
      </c>
      <c r="B33" s="10">
        <f>'Emplo.'!D11</f>
        <v>147353.04</v>
      </c>
      <c r="C33" s="10"/>
      <c r="D33" s="10"/>
      <c r="G33" s="23"/>
      <c r="H33" s="23"/>
      <c r="I33" s="16"/>
    </row>
    <row r="34" spans="1:9" ht="12.75">
      <c r="A34" s="17" t="s">
        <v>67</v>
      </c>
      <c r="B34" s="16">
        <f>'T.I'!D21</f>
        <v>213058.85250000004</v>
      </c>
      <c r="C34" s="10"/>
      <c r="D34" s="10"/>
      <c r="G34" s="23"/>
      <c r="H34" s="23"/>
      <c r="I34" s="16"/>
    </row>
    <row r="35" spans="2:9" ht="12.75">
      <c r="B35" s="16"/>
      <c r="C35" s="10"/>
      <c r="D35" s="10"/>
      <c r="F35" s="2"/>
      <c r="G35" s="23"/>
      <c r="H35" s="23"/>
      <c r="I35" s="16"/>
    </row>
    <row r="36" spans="2:9" ht="12.75">
      <c r="B36" s="16"/>
      <c r="C36" s="10"/>
      <c r="D36" s="10"/>
      <c r="F36" s="2"/>
      <c r="G36" s="23"/>
      <c r="H36" s="23"/>
      <c r="I36" s="16"/>
    </row>
    <row r="37" spans="1:9" ht="12.75">
      <c r="A37" s="17" t="s">
        <v>309</v>
      </c>
      <c r="B37" s="16">
        <f>SUM(D39)-SUM(B6:B35)</f>
        <v>556427.7714999998</v>
      </c>
      <c r="C37" s="10"/>
      <c r="D37" s="10"/>
      <c r="F37" s="2"/>
      <c r="G37" s="23"/>
      <c r="H37" s="23"/>
      <c r="I37" s="16"/>
    </row>
    <row r="38" spans="2:9" ht="12.75">
      <c r="B38" s="16"/>
      <c r="C38" s="10"/>
      <c r="D38" s="10"/>
      <c r="F38" s="2"/>
      <c r="G38" s="23"/>
      <c r="H38" s="23"/>
      <c r="I38" s="16"/>
    </row>
    <row r="39" spans="1:9" ht="13.5" thickBot="1">
      <c r="A39" s="10"/>
      <c r="B39" s="21">
        <f>SUM(B6:B38)</f>
        <v>2156565.5</v>
      </c>
      <c r="C39" s="10"/>
      <c r="D39" s="21">
        <f>SUM(D6:D38)</f>
        <v>2156565.5</v>
      </c>
      <c r="F39" s="2"/>
      <c r="G39" s="23"/>
      <c r="H39" s="23"/>
      <c r="I39" s="16"/>
    </row>
    <row r="40" spans="2:9" ht="13.5" thickTop="1">
      <c r="B40" s="16"/>
      <c r="C40" s="10"/>
      <c r="D40" s="16"/>
      <c r="F40" s="2"/>
      <c r="G40" s="23"/>
      <c r="H40" s="23"/>
      <c r="I40" s="16"/>
    </row>
    <row r="41" spans="2:9" ht="12.75">
      <c r="B41" s="16"/>
      <c r="C41" s="10"/>
      <c r="D41" s="16"/>
      <c r="F41" s="2"/>
      <c r="G41" s="23"/>
      <c r="H41" s="23"/>
      <c r="I41" s="16"/>
    </row>
    <row r="42" spans="1:9" ht="12.75">
      <c r="A42" s="9" t="s">
        <v>68</v>
      </c>
      <c r="B42" s="11"/>
      <c r="C42" s="12"/>
      <c r="D42" s="13"/>
      <c r="F42" s="2"/>
      <c r="G42" s="23"/>
      <c r="H42" s="23"/>
      <c r="I42" s="16"/>
    </row>
    <row r="43" spans="1:9" ht="12.75">
      <c r="A43" s="55"/>
      <c r="B43" s="11"/>
      <c r="C43" s="12"/>
      <c r="D43" s="11"/>
      <c r="G43" s="46"/>
      <c r="H43" s="23"/>
      <c r="I43" s="49"/>
    </row>
    <row r="44" spans="1:9" ht="12.75">
      <c r="A44" s="55"/>
      <c r="B44" s="10"/>
      <c r="C44" s="12"/>
      <c r="D44" s="10"/>
      <c r="G44" s="46"/>
      <c r="H44" s="23"/>
      <c r="I44" s="48"/>
    </row>
    <row r="45" spans="1:9" ht="12.75">
      <c r="A45" s="55" t="s">
        <v>71</v>
      </c>
      <c r="B45" s="10"/>
      <c r="C45" s="12" t="s">
        <v>69</v>
      </c>
      <c r="D45" s="13" t="s">
        <v>70</v>
      </c>
      <c r="G45" s="46"/>
      <c r="H45" s="23"/>
      <c r="I45" s="48"/>
    </row>
    <row r="46" spans="1:9" ht="12.75">
      <c r="A46" s="55" t="s">
        <v>154</v>
      </c>
      <c r="B46" s="16"/>
      <c r="C46" s="55" t="s">
        <v>154</v>
      </c>
      <c r="D46" s="16"/>
      <c r="F46" s="6"/>
      <c r="G46" s="46"/>
      <c r="H46" s="23"/>
      <c r="I46" s="48"/>
    </row>
    <row r="47" spans="1:9" ht="12.75">
      <c r="A47" s="9" t="s">
        <v>185</v>
      </c>
      <c r="B47" s="10"/>
      <c r="C47" s="9" t="s">
        <v>185</v>
      </c>
      <c r="D47" s="11"/>
      <c r="G47" s="46"/>
      <c r="H47" s="23"/>
      <c r="I47" s="48"/>
    </row>
    <row r="48" spans="1:9" ht="12.75">
      <c r="A48" s="55"/>
      <c r="B48" s="10"/>
      <c r="C48" s="10"/>
      <c r="D48" s="10"/>
      <c r="G48" s="46"/>
      <c r="H48" s="23"/>
      <c r="I48" s="48"/>
    </row>
    <row r="49" spans="1:11" ht="12.75">
      <c r="A49" s="55"/>
      <c r="B49" s="16"/>
      <c r="C49" s="55"/>
      <c r="D49" s="16"/>
      <c r="F49" s="23"/>
      <c r="G49" s="46"/>
      <c r="H49" s="23"/>
      <c r="I49" s="47"/>
      <c r="J49" s="23"/>
      <c r="K49" s="16"/>
    </row>
    <row r="50" spans="1:10" ht="12.75">
      <c r="A50" s="9"/>
      <c r="B50" s="10"/>
      <c r="C50" s="9"/>
      <c r="D50" s="11"/>
      <c r="F50" s="23"/>
      <c r="G50" s="46"/>
      <c r="H50" s="48"/>
      <c r="I50" s="23"/>
      <c r="J50" s="23"/>
    </row>
    <row r="51" spans="1:10" ht="12.75">
      <c r="A51" s="9"/>
      <c r="B51" s="10"/>
      <c r="C51" s="10"/>
      <c r="D51" s="11"/>
      <c r="F51" s="23"/>
      <c r="G51" s="43"/>
      <c r="H51" s="44"/>
      <c r="I51" s="23"/>
      <c r="J51" s="23"/>
    </row>
    <row r="52" spans="2:9" ht="12.75">
      <c r="B52" s="10"/>
      <c r="C52" s="10"/>
      <c r="D52" s="10"/>
      <c r="I52" s="23"/>
    </row>
    <row r="53" spans="2:9" ht="12.75">
      <c r="B53" s="10"/>
      <c r="C53" s="10"/>
      <c r="D53" s="10"/>
      <c r="I53" s="23"/>
    </row>
    <row r="54" spans="2:4" ht="12.75">
      <c r="B54" s="10"/>
      <c r="C54" s="10"/>
      <c r="D54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6"/>
      <c r="C96" s="10"/>
      <c r="D96" s="16"/>
    </row>
    <row r="97" spans="2:4" ht="12.75">
      <c r="B97" s="10"/>
      <c r="C97" s="10"/>
      <c r="D97" s="10"/>
    </row>
    <row r="98" spans="1:4" ht="12.75">
      <c r="A98" s="9"/>
      <c r="B98" s="11"/>
      <c r="C98" s="12"/>
      <c r="D98" s="13"/>
    </row>
    <row r="99" spans="2:4" ht="12.75">
      <c r="B99" s="10"/>
      <c r="C99" s="10"/>
      <c r="D99" s="10"/>
    </row>
    <row r="100" spans="2:4" ht="12.75">
      <c r="B100" s="10"/>
      <c r="C100" s="10"/>
      <c r="D100" s="10"/>
    </row>
    <row r="101" spans="2:4" ht="12.75">
      <c r="B101" s="10"/>
      <c r="C101" s="10"/>
      <c r="D101" s="10"/>
    </row>
    <row r="102" spans="2:4" ht="12.75">
      <c r="B102" s="10"/>
      <c r="C102" s="10"/>
      <c r="D102" s="10"/>
    </row>
    <row r="103" spans="1:4" ht="12.75">
      <c r="A103" s="9"/>
      <c r="B103" s="10"/>
      <c r="C103" s="14"/>
      <c r="D103" s="10"/>
    </row>
    <row r="104" spans="1:4" ht="12.75">
      <c r="A104" s="35"/>
      <c r="B104" s="10"/>
      <c r="C104" s="14"/>
      <c r="D104" s="10"/>
    </row>
    <row r="105" spans="1:4" ht="12.75">
      <c r="A105" s="35"/>
      <c r="B105" s="10"/>
      <c r="C105" s="14"/>
      <c r="D105" s="10"/>
    </row>
    <row r="106" spans="2:4" ht="12.75">
      <c r="B106" s="10"/>
      <c r="C106" s="10"/>
      <c r="D106" s="10"/>
    </row>
    <row r="107" spans="2:4" ht="12.75">
      <c r="B107" s="10"/>
      <c r="C107" s="10"/>
      <c r="D107" s="10"/>
    </row>
    <row r="108" spans="2:4" ht="12.75">
      <c r="B108" s="10"/>
      <c r="C108" s="10"/>
      <c r="D108" s="10"/>
    </row>
    <row r="109" spans="2:4" ht="12.75">
      <c r="B109" s="10"/>
      <c r="C109" s="10"/>
      <c r="D109" s="10"/>
    </row>
    <row r="110" spans="2:4" ht="12.75">
      <c r="B110" s="10"/>
      <c r="C110" s="10"/>
      <c r="D110" s="10"/>
    </row>
    <row r="111" spans="2:4" ht="12.75">
      <c r="B111" s="10"/>
      <c r="C111" s="10"/>
      <c r="D111" s="10"/>
    </row>
    <row r="112" spans="2:4" ht="12.75">
      <c r="B112" s="10"/>
      <c r="C112" s="10"/>
      <c r="D112" s="10"/>
    </row>
    <row r="113" spans="2:4" ht="12.75">
      <c r="B113" s="10"/>
      <c r="C113" s="10"/>
      <c r="D113" s="10"/>
    </row>
    <row r="114" spans="2:4" ht="12.75">
      <c r="B114" s="10"/>
      <c r="C114" s="10"/>
      <c r="D114" s="10"/>
    </row>
    <row r="115" spans="2:4" ht="12.75">
      <c r="B115" s="10"/>
      <c r="C115" s="10"/>
      <c r="D115" s="10"/>
    </row>
    <row r="116" spans="2:4" ht="12.75">
      <c r="B116" s="10"/>
      <c r="C116" s="10"/>
      <c r="D116" s="10"/>
    </row>
    <row r="117" spans="2:4" ht="12.75">
      <c r="B117" s="10"/>
      <c r="C117" s="10"/>
      <c r="D117" s="10"/>
    </row>
    <row r="118" spans="2:4" ht="12.75">
      <c r="B118" s="10"/>
      <c r="C118" s="10"/>
      <c r="D118" s="10"/>
    </row>
    <row r="119" spans="2:4" ht="12.75">
      <c r="B119" s="10"/>
      <c r="C119" s="10"/>
      <c r="D119" s="10"/>
    </row>
    <row r="120" spans="2:4" ht="12.75">
      <c r="B120" s="10"/>
      <c r="C120" s="10"/>
      <c r="D120" s="10"/>
    </row>
    <row r="121" spans="2:4" ht="12.75">
      <c r="B121" s="10"/>
      <c r="C121" s="10"/>
      <c r="D121" s="10"/>
    </row>
    <row r="122" spans="2:4" ht="12.75">
      <c r="B122" s="10"/>
      <c r="C122" s="10"/>
      <c r="D122" s="10"/>
    </row>
    <row r="123" spans="2:4" ht="12.75">
      <c r="B123" s="10"/>
      <c r="C123" s="10"/>
      <c r="D123" s="10"/>
    </row>
    <row r="124" spans="2:4" ht="12.75">
      <c r="B124" s="10"/>
      <c r="C124" s="10"/>
      <c r="D124" s="10"/>
    </row>
    <row r="125" spans="2:4" ht="12.75">
      <c r="B125" s="10"/>
      <c r="C125" s="10"/>
      <c r="D125" s="10"/>
    </row>
    <row r="126" spans="2:4" ht="12.75">
      <c r="B126" s="10"/>
      <c r="C126" s="10"/>
      <c r="D126" s="10"/>
    </row>
    <row r="127" spans="2:4" ht="12.75">
      <c r="B127" s="10"/>
      <c r="C127" s="10"/>
      <c r="D127" s="10"/>
    </row>
    <row r="128" spans="2:4" ht="12.75">
      <c r="B128" s="10"/>
      <c r="C128" s="10"/>
      <c r="D128" s="10"/>
    </row>
    <row r="129" spans="2:4" ht="12.75">
      <c r="B129" s="10"/>
      <c r="C129" s="10"/>
      <c r="D129" s="10"/>
    </row>
    <row r="130" spans="2:4" ht="12.75">
      <c r="B130" s="10"/>
      <c r="C130" s="10"/>
      <c r="D130" s="10"/>
    </row>
    <row r="131" spans="2:4" ht="12.75">
      <c r="B131" s="10"/>
      <c r="C131" s="10"/>
      <c r="D131" s="10"/>
    </row>
    <row r="132" spans="2:4" ht="12.75">
      <c r="B132" s="10"/>
      <c r="C132" s="10"/>
      <c r="D132" s="10"/>
    </row>
    <row r="133" spans="2:4" ht="12.75">
      <c r="B133" s="10"/>
      <c r="C133" s="10"/>
      <c r="D133" s="10"/>
    </row>
    <row r="134" spans="2:4" ht="12.75">
      <c r="B134" s="10"/>
      <c r="C134" s="10"/>
      <c r="D134" s="10"/>
    </row>
    <row r="135" spans="2:4" ht="12.75">
      <c r="B135" s="10"/>
      <c r="C135" s="10"/>
      <c r="D135" s="10"/>
    </row>
    <row r="136" spans="2:4" ht="12.75">
      <c r="B136" s="10"/>
      <c r="C136" s="10"/>
      <c r="D136" s="10"/>
    </row>
    <row r="137" spans="2:4" ht="12.75">
      <c r="B137" s="10"/>
      <c r="C137" s="10"/>
      <c r="D137" s="10"/>
    </row>
    <row r="138" spans="2:4" ht="12.75">
      <c r="B138" s="10"/>
      <c r="C138" s="10"/>
      <c r="D138" s="10"/>
    </row>
    <row r="139" spans="2:4" ht="12.75">
      <c r="B139" s="10"/>
      <c r="C139" s="10"/>
      <c r="D139" s="10"/>
    </row>
    <row r="140" spans="2:4" ht="12.75">
      <c r="B140" s="10"/>
      <c r="C140" s="10"/>
      <c r="D140" s="10"/>
    </row>
    <row r="141" spans="2:4" ht="12.75">
      <c r="B141" s="10"/>
      <c r="C141" s="10"/>
      <c r="D141" s="10"/>
    </row>
    <row r="142" spans="2:4" ht="12.75">
      <c r="B142" s="10"/>
      <c r="C142" s="10"/>
      <c r="D142" s="10"/>
    </row>
    <row r="143" spans="2:4" ht="12.75">
      <c r="B143" s="10"/>
      <c r="C143" s="10"/>
      <c r="D143" s="10"/>
    </row>
    <row r="144" spans="2:4" ht="12.75">
      <c r="B144" s="10"/>
      <c r="C144" s="10"/>
      <c r="D144" s="10"/>
    </row>
    <row r="145" spans="2:4" ht="12.75">
      <c r="B145" s="10"/>
      <c r="C145" s="10"/>
      <c r="D145" s="10"/>
    </row>
    <row r="146" spans="2:4" ht="12.75">
      <c r="B146" s="10"/>
      <c r="C146" s="10"/>
      <c r="D146" s="10"/>
    </row>
    <row r="147" spans="2:4" ht="12.75">
      <c r="B147" s="10"/>
      <c r="C147" s="10"/>
      <c r="D147" s="10"/>
    </row>
    <row r="148" spans="2:4" ht="12.75">
      <c r="B148" s="10"/>
      <c r="C148" s="10"/>
      <c r="D148" s="10"/>
    </row>
    <row r="149" spans="2:4" ht="12.75">
      <c r="B149" s="10"/>
      <c r="C149" s="10"/>
      <c r="D149" s="10"/>
    </row>
    <row r="150" spans="2:4" ht="12.75">
      <c r="B150" s="10"/>
      <c r="C150" s="10"/>
      <c r="D150" s="10"/>
    </row>
    <row r="151" spans="2:4" ht="12.75">
      <c r="B151" s="10"/>
      <c r="C151" s="10"/>
      <c r="D151" s="10"/>
    </row>
    <row r="152" spans="2:4" ht="12.75">
      <c r="B152" s="10"/>
      <c r="C152" s="10"/>
      <c r="D152" s="10"/>
    </row>
    <row r="153" spans="2:4" ht="12.75">
      <c r="B153" s="10"/>
      <c r="C153" s="10"/>
      <c r="D153" s="10"/>
    </row>
    <row r="154" spans="2:4" ht="12.75">
      <c r="B154" s="10"/>
      <c r="C154" s="10"/>
      <c r="D154" s="10"/>
    </row>
    <row r="155" spans="2:4" ht="12.75">
      <c r="B155" s="10"/>
      <c r="C155" s="10"/>
      <c r="D155" s="10"/>
    </row>
    <row r="156" spans="2:4" ht="12.75">
      <c r="B156" s="10"/>
      <c r="C156" s="10"/>
      <c r="D156" s="10"/>
    </row>
    <row r="157" spans="2:4" ht="12.75">
      <c r="B157" s="10"/>
      <c r="C157" s="10"/>
      <c r="D157" s="10"/>
    </row>
    <row r="158" spans="2:4" ht="12.75">
      <c r="B158" s="10"/>
      <c r="C158" s="10"/>
      <c r="D158" s="10"/>
    </row>
    <row r="159" spans="2:4" ht="12.75">
      <c r="B159" s="10"/>
      <c r="C159" s="10"/>
      <c r="D159" s="10"/>
    </row>
    <row r="160" spans="2:4" ht="12.75">
      <c r="B160" s="10"/>
      <c r="C160" s="10"/>
      <c r="D160" s="10"/>
    </row>
    <row r="161" spans="2:4" ht="12.75">
      <c r="B161" s="10"/>
      <c r="C161" s="10"/>
      <c r="D161" s="10"/>
    </row>
    <row r="162" spans="2:4" ht="12.75">
      <c r="B162" s="10"/>
      <c r="C162" s="10"/>
      <c r="D162" s="10"/>
    </row>
    <row r="163" spans="2:4" ht="12.75">
      <c r="B163" s="10"/>
      <c r="C163" s="10"/>
      <c r="D163" s="10"/>
    </row>
    <row r="164" spans="2:4" ht="12.75">
      <c r="B164" s="10"/>
      <c r="C164" s="10"/>
      <c r="D164" s="10"/>
    </row>
    <row r="165" spans="2:4" ht="12.75">
      <c r="B165" s="10"/>
      <c r="C165" s="10"/>
      <c r="D165" s="10"/>
    </row>
    <row r="166" spans="2:4" ht="12.75">
      <c r="B166" s="10"/>
      <c r="C166" s="10"/>
      <c r="D166" s="10"/>
    </row>
    <row r="167" spans="2:4" ht="12.75">
      <c r="B167" s="10"/>
      <c r="C167" s="10"/>
      <c r="D167" s="10"/>
    </row>
    <row r="168" spans="2:4" ht="12.75">
      <c r="B168" s="10"/>
      <c r="C168" s="10"/>
      <c r="D168" s="10"/>
    </row>
    <row r="169" spans="2:4" ht="12.75">
      <c r="B169" s="10"/>
      <c r="C169" s="10"/>
      <c r="D169" s="10"/>
    </row>
    <row r="170" spans="2:4" ht="12.75">
      <c r="B170" s="10"/>
      <c r="C170" s="10"/>
      <c r="D170" s="10"/>
    </row>
    <row r="171" spans="2:4" ht="12.75">
      <c r="B171" s="10"/>
      <c r="C171" s="10"/>
      <c r="D171" s="10"/>
    </row>
    <row r="172" spans="2:4" ht="12.75">
      <c r="B172" s="10"/>
      <c r="C172" s="10"/>
      <c r="D172" s="10"/>
    </row>
    <row r="173" spans="2:4" ht="12.75">
      <c r="B173" s="10"/>
      <c r="C173" s="10"/>
      <c r="D173" s="10"/>
    </row>
    <row r="174" spans="2:4" ht="12.75">
      <c r="B174" s="10"/>
      <c r="C174" s="10"/>
      <c r="D174" s="10"/>
    </row>
    <row r="175" spans="2:4" ht="12.75">
      <c r="B175" s="10"/>
      <c r="C175" s="10"/>
      <c r="D175" s="10"/>
    </row>
    <row r="176" spans="2:4" ht="12.75">
      <c r="B176" s="10"/>
      <c r="C176" s="10"/>
      <c r="D176" s="10"/>
    </row>
    <row r="177" spans="2:4" ht="12.75">
      <c r="B177" s="10"/>
      <c r="C177" s="10"/>
      <c r="D177" s="10"/>
    </row>
    <row r="178" spans="2:4" ht="12.75">
      <c r="B178" s="10"/>
      <c r="C178" s="10"/>
      <c r="D178" s="10"/>
    </row>
    <row r="179" spans="2:4" ht="12.75">
      <c r="B179" s="10"/>
      <c r="C179" s="10"/>
      <c r="D179" s="10"/>
    </row>
    <row r="180" spans="2:4" ht="12.75">
      <c r="B180" s="10"/>
      <c r="C180" s="10"/>
      <c r="D180" s="10"/>
    </row>
    <row r="181" spans="2:4" ht="12.75">
      <c r="B181" s="10"/>
      <c r="C181" s="10"/>
      <c r="D181" s="10"/>
    </row>
    <row r="182" spans="2:4" ht="12.75">
      <c r="B182" s="10"/>
      <c r="C182" s="10"/>
      <c r="D182" s="10"/>
    </row>
    <row r="183" spans="2:4" ht="12.75">
      <c r="B183" s="10"/>
      <c r="C183" s="10"/>
      <c r="D183" s="10"/>
    </row>
    <row r="184" spans="2:4" ht="12.75">
      <c r="B184" s="10"/>
      <c r="C184" s="10"/>
      <c r="D184" s="10"/>
    </row>
    <row r="185" spans="2:4" ht="12.75">
      <c r="B185" s="10"/>
      <c r="C185" s="10"/>
      <c r="D185" s="10"/>
    </row>
    <row r="186" spans="2:4" ht="12.75">
      <c r="B186" s="10"/>
      <c r="C186" s="10"/>
      <c r="D186" s="10"/>
    </row>
    <row r="187" spans="2:4" ht="12.75">
      <c r="B187" s="10"/>
      <c r="C187" s="10"/>
      <c r="D187" s="10"/>
    </row>
    <row r="188" spans="2:4" ht="12.75">
      <c r="B188" s="10"/>
      <c r="C188" s="10"/>
      <c r="D188" s="10"/>
    </row>
    <row r="189" spans="2:4" ht="12.75">
      <c r="B189" s="10"/>
      <c r="C189" s="10"/>
      <c r="D189" s="10"/>
    </row>
    <row r="190" spans="2:4" ht="12.75">
      <c r="B190" s="10"/>
      <c r="C190" s="10"/>
      <c r="D190" s="10"/>
    </row>
    <row r="191" spans="2:4" ht="12.75">
      <c r="B191" s="10"/>
      <c r="C191" s="10"/>
      <c r="D191" s="10"/>
    </row>
    <row r="192" spans="2:4" ht="12.75">
      <c r="B192" s="10"/>
      <c r="C192" s="10"/>
      <c r="D192" s="10"/>
    </row>
    <row r="193" spans="2:4" ht="12.75">
      <c r="B193" s="10"/>
      <c r="C193" s="10"/>
      <c r="D193" s="10"/>
    </row>
    <row r="194" spans="2:4" ht="12.75">
      <c r="B194" s="10"/>
      <c r="C194" s="10"/>
      <c r="D194" s="10"/>
    </row>
    <row r="195" spans="2:4" ht="12.75">
      <c r="B195" s="10"/>
      <c r="C195" s="10"/>
      <c r="D195" s="10"/>
    </row>
    <row r="196" spans="2:4" ht="12.75">
      <c r="B196" s="10"/>
      <c r="C196" s="10"/>
      <c r="D196" s="10"/>
    </row>
    <row r="197" spans="2:4" ht="12.75">
      <c r="B197" s="10"/>
      <c r="C197" s="10"/>
      <c r="D197" s="10"/>
    </row>
    <row r="198" spans="2:4" ht="12.75">
      <c r="B198" s="10"/>
      <c r="C198" s="10"/>
      <c r="D198" s="10"/>
    </row>
    <row r="199" spans="2:4" ht="12.75">
      <c r="B199" s="10"/>
      <c r="C199" s="10"/>
      <c r="D199" s="10"/>
    </row>
    <row r="200" spans="2:4" ht="12.75">
      <c r="B200" s="10"/>
      <c r="C200" s="10"/>
      <c r="D200" s="10"/>
    </row>
    <row r="201" spans="2:4" ht="12.75">
      <c r="B201" s="10"/>
      <c r="C201" s="10"/>
      <c r="D201" s="10"/>
    </row>
    <row r="202" spans="2:4" ht="12.75">
      <c r="B202" s="10"/>
      <c r="C202" s="10"/>
      <c r="D202" s="10"/>
    </row>
    <row r="203" spans="2:4" ht="12.75">
      <c r="B203" s="10"/>
      <c r="C203" s="10"/>
      <c r="D203" s="10"/>
    </row>
    <row r="204" spans="2:4" ht="12.75">
      <c r="B204" s="10"/>
      <c r="C204" s="10"/>
      <c r="D204" s="10"/>
    </row>
    <row r="205" spans="2:4" ht="12.75">
      <c r="B205" s="10"/>
      <c r="C205" s="10"/>
      <c r="D205" s="10"/>
    </row>
    <row r="206" spans="2:4" ht="12.75">
      <c r="B206" s="10"/>
      <c r="C206" s="10"/>
      <c r="D206" s="10"/>
    </row>
    <row r="207" spans="2:4" ht="12.75">
      <c r="B207" s="10"/>
      <c r="C207" s="10"/>
      <c r="D207" s="10"/>
    </row>
    <row r="208" spans="2:4" ht="12.75">
      <c r="B208" s="10"/>
      <c r="C208" s="10"/>
      <c r="D208" s="10"/>
    </row>
    <row r="209" spans="2:4" ht="12.75">
      <c r="B209" s="10"/>
      <c r="C209" s="10"/>
      <c r="D209" s="10"/>
    </row>
    <row r="210" spans="2:4" ht="12.75">
      <c r="B210" s="10"/>
      <c r="C210" s="10"/>
      <c r="D210" s="10"/>
    </row>
    <row r="211" spans="2:4" ht="12.75">
      <c r="B211" s="10"/>
      <c r="C211" s="10"/>
      <c r="D211" s="10"/>
    </row>
    <row r="212" spans="2:4" ht="12.75">
      <c r="B212" s="10"/>
      <c r="C212" s="10"/>
      <c r="D212" s="10"/>
    </row>
    <row r="213" spans="2:4" ht="12.75">
      <c r="B213" s="10"/>
      <c r="C213" s="10"/>
      <c r="D213" s="10"/>
    </row>
    <row r="214" spans="2:4" ht="12.75">
      <c r="B214" s="10"/>
      <c r="C214" s="10"/>
      <c r="D214" s="10"/>
    </row>
    <row r="215" spans="2:4" ht="12.75">
      <c r="B215" s="10"/>
      <c r="C215" s="10"/>
      <c r="D215" s="10"/>
    </row>
    <row r="216" spans="2:4" ht="12.75">
      <c r="B216" s="10"/>
      <c r="C216" s="10"/>
      <c r="D216" s="10"/>
    </row>
    <row r="217" spans="2:4" ht="12.75">
      <c r="B217" s="10"/>
      <c r="C217" s="10"/>
      <c r="D217" s="10"/>
    </row>
    <row r="218" spans="2:4" ht="12.75">
      <c r="B218" s="10"/>
      <c r="C218" s="10"/>
      <c r="D218" s="10"/>
    </row>
    <row r="219" spans="2:4" ht="12.75">
      <c r="B219" s="10"/>
      <c r="C219" s="10"/>
      <c r="D219" s="10"/>
    </row>
    <row r="220" spans="2:4" ht="12.75">
      <c r="B220" s="10"/>
      <c r="C220" s="10"/>
      <c r="D220" s="10"/>
    </row>
    <row r="221" spans="2:4" ht="12.75">
      <c r="B221" s="10"/>
      <c r="C221" s="10"/>
      <c r="D221" s="10"/>
    </row>
    <row r="222" spans="2:4" ht="12.75">
      <c r="B222" s="10"/>
      <c r="C222" s="10"/>
      <c r="D222" s="10"/>
    </row>
    <row r="223" spans="2:4" ht="12.75">
      <c r="B223" s="10"/>
      <c r="C223" s="10"/>
      <c r="D223" s="10"/>
    </row>
    <row r="224" spans="2:4" ht="12.75">
      <c r="B224" s="10"/>
      <c r="C224" s="10"/>
      <c r="D224" s="10"/>
    </row>
    <row r="225" spans="2:4" ht="12.75">
      <c r="B225" s="10"/>
      <c r="C225" s="10"/>
      <c r="D225" s="10"/>
    </row>
    <row r="226" spans="2:4" ht="12.75">
      <c r="B226" s="10"/>
      <c r="C226" s="10"/>
      <c r="D226" s="10"/>
    </row>
    <row r="227" spans="2:4" ht="12.75">
      <c r="B227" s="10"/>
      <c r="C227" s="10"/>
      <c r="D227" s="10"/>
    </row>
    <row r="228" spans="2:4" ht="12.75">
      <c r="B228" s="10"/>
      <c r="C228" s="10"/>
      <c r="D228" s="10"/>
    </row>
    <row r="229" spans="2:4" ht="12.75">
      <c r="B229" s="10"/>
      <c r="C229" s="10"/>
      <c r="D229" s="10"/>
    </row>
    <row r="230" spans="2:4" ht="12.75">
      <c r="B230" s="10"/>
      <c r="C230" s="10"/>
      <c r="D230" s="10"/>
    </row>
    <row r="231" spans="2:4" ht="12.75">
      <c r="B231" s="10"/>
      <c r="C231" s="10"/>
      <c r="D231" s="10"/>
    </row>
    <row r="232" spans="2:4" ht="12.75">
      <c r="B232" s="10"/>
      <c r="C232" s="10"/>
      <c r="D232" s="10"/>
    </row>
    <row r="233" spans="2:4" ht="12.75">
      <c r="B233" s="10"/>
      <c r="C233" s="10"/>
      <c r="D233" s="10"/>
    </row>
    <row r="234" spans="2:4" ht="12.75">
      <c r="B234" s="10"/>
      <c r="C234" s="10"/>
      <c r="D234" s="10"/>
    </row>
    <row r="235" spans="2:4" ht="12.75">
      <c r="B235" s="10"/>
      <c r="C235" s="10"/>
      <c r="D235" s="10"/>
    </row>
    <row r="236" spans="2:4" ht="12.75">
      <c r="B236" s="10"/>
      <c r="C236" s="10"/>
      <c r="D236" s="10"/>
    </row>
    <row r="237" spans="2:4" ht="12.75">
      <c r="B237" s="10"/>
      <c r="C237" s="10"/>
      <c r="D237" s="10"/>
    </row>
    <row r="238" spans="2:4" ht="12.75">
      <c r="B238" s="10"/>
      <c r="C238" s="10"/>
      <c r="D238" s="10"/>
    </row>
    <row r="239" spans="2:4" ht="12.75">
      <c r="B239" s="10"/>
      <c r="C239" s="10"/>
      <c r="D239" s="10"/>
    </row>
    <row r="240" spans="2:4" ht="12.75">
      <c r="B240" s="10"/>
      <c r="C240" s="10"/>
      <c r="D240" s="10"/>
    </row>
    <row r="241" spans="2:4" ht="12.75">
      <c r="B241" s="10"/>
      <c r="C241" s="10"/>
      <c r="D241" s="10"/>
    </row>
    <row r="242" spans="2:4" ht="12.75">
      <c r="B242" s="10"/>
      <c r="C242" s="10"/>
      <c r="D242" s="10"/>
    </row>
    <row r="243" spans="2:4" ht="12.75">
      <c r="B243" s="10"/>
      <c r="C243" s="10"/>
      <c r="D243" s="10"/>
    </row>
    <row r="244" spans="2:4" ht="12.75">
      <c r="B244" s="10"/>
      <c r="C244" s="10"/>
      <c r="D244" s="10"/>
    </row>
    <row r="245" spans="2:4" ht="12.75">
      <c r="B245" s="10"/>
      <c r="C245" s="10"/>
      <c r="D245" s="10"/>
    </row>
    <row r="246" spans="2:4" ht="12.75">
      <c r="B246" s="10"/>
      <c r="C246" s="10"/>
      <c r="D246" s="10"/>
    </row>
    <row r="247" spans="2:4" ht="12.75">
      <c r="B247" s="10"/>
      <c r="C247" s="10"/>
      <c r="D247" s="10"/>
    </row>
    <row r="248" spans="2:4" ht="12.75">
      <c r="B248" s="10"/>
      <c r="C248" s="10"/>
      <c r="D248" s="10"/>
    </row>
    <row r="249" spans="2:4" ht="12.75">
      <c r="B249" s="10"/>
      <c r="C249" s="10"/>
      <c r="D249" s="10"/>
    </row>
    <row r="250" spans="2:4" ht="12.75">
      <c r="B250" s="10"/>
      <c r="C250" s="10"/>
      <c r="D250" s="10"/>
    </row>
    <row r="251" spans="2:4" ht="12.75">
      <c r="B251" s="10"/>
      <c r="C251" s="10"/>
      <c r="D251" s="10"/>
    </row>
    <row r="252" spans="2:4" ht="12.75">
      <c r="B252" s="10"/>
      <c r="C252" s="10"/>
      <c r="D252" s="10"/>
    </row>
    <row r="253" spans="2:4" ht="12.75">
      <c r="B253" s="10"/>
      <c r="C253" s="10"/>
      <c r="D253" s="10"/>
    </row>
    <row r="254" spans="2:4" ht="12.75">
      <c r="B254" s="10"/>
      <c r="C254" s="10"/>
      <c r="D254" s="10"/>
    </row>
    <row r="255" spans="2:4" ht="12.75">
      <c r="B255" s="10"/>
      <c r="C255" s="10"/>
      <c r="D255" s="10"/>
    </row>
    <row r="256" spans="2:4" ht="12.75">
      <c r="B256" s="10"/>
      <c r="C256" s="10"/>
      <c r="D256" s="10"/>
    </row>
    <row r="257" spans="2:4" ht="12.75">
      <c r="B257" s="10"/>
      <c r="C257" s="10"/>
      <c r="D257" s="10"/>
    </row>
    <row r="258" spans="2:4" ht="12.75">
      <c r="B258" s="10"/>
      <c r="C258" s="10"/>
      <c r="D258" s="10"/>
    </row>
    <row r="259" spans="2:4" ht="12.75">
      <c r="B259" s="10"/>
      <c r="C259" s="10"/>
      <c r="D259" s="10"/>
    </row>
    <row r="260" spans="2:4" ht="12.75">
      <c r="B260" s="10"/>
      <c r="C260" s="10"/>
      <c r="D260" s="10"/>
    </row>
    <row r="261" spans="2:4" ht="12.75">
      <c r="B261" s="10"/>
      <c r="C261" s="10"/>
      <c r="D261" s="10"/>
    </row>
    <row r="262" spans="2:4" ht="12.75">
      <c r="B262" s="10"/>
      <c r="C262" s="10"/>
      <c r="D262" s="10"/>
    </row>
    <row r="263" spans="2:4" ht="12.75">
      <c r="B263" s="10"/>
      <c r="C263" s="10"/>
      <c r="D263" s="10"/>
    </row>
    <row r="264" spans="2:4" ht="12.75">
      <c r="B264" s="10"/>
      <c r="C264" s="10"/>
      <c r="D264" s="10"/>
    </row>
    <row r="265" spans="2:4" ht="12.75">
      <c r="B265" s="10"/>
      <c r="C265" s="10"/>
      <c r="D265" s="10"/>
    </row>
    <row r="266" spans="2:4" ht="12.75">
      <c r="B266" s="10"/>
      <c r="C266" s="10"/>
      <c r="D266" s="10"/>
    </row>
    <row r="267" spans="2:4" ht="12.75">
      <c r="B267" s="10"/>
      <c r="C267" s="10"/>
      <c r="D267" s="10"/>
    </row>
    <row r="268" spans="2:4" ht="12.75">
      <c r="B268" s="10"/>
      <c r="C268" s="10"/>
      <c r="D268" s="10"/>
    </row>
    <row r="269" spans="2:4" ht="12.75">
      <c r="B269" s="10"/>
      <c r="C269" s="10"/>
      <c r="D269" s="10"/>
    </row>
    <row r="270" spans="2:4" ht="12.75">
      <c r="B270" s="10"/>
      <c r="C270" s="10"/>
      <c r="D270" s="10"/>
    </row>
    <row r="271" spans="2:4" ht="12.75">
      <c r="B271" s="10"/>
      <c r="C271" s="10"/>
      <c r="D271" s="10"/>
    </row>
    <row r="272" spans="2:4" ht="12.75">
      <c r="B272" s="10"/>
      <c r="C272" s="10"/>
      <c r="D272" s="10"/>
    </row>
    <row r="273" spans="2:4" ht="12.75">
      <c r="B273" s="10"/>
      <c r="C273" s="10"/>
      <c r="D273" s="10"/>
    </row>
    <row r="274" spans="2:4" ht="12.75">
      <c r="B274" s="10"/>
      <c r="C274" s="10"/>
      <c r="D274" s="10"/>
    </row>
    <row r="275" spans="2:4" ht="12.75">
      <c r="B275" s="10"/>
      <c r="C275" s="10"/>
      <c r="D275" s="10"/>
    </row>
    <row r="276" spans="2:4" ht="12.75">
      <c r="B276" s="10"/>
      <c r="C276" s="10"/>
      <c r="D276" s="10"/>
    </row>
    <row r="277" spans="2:4" ht="12.75">
      <c r="B277" s="10"/>
      <c r="C277" s="10"/>
      <c r="D277" s="10"/>
    </row>
    <row r="278" spans="2:4" ht="12.75">
      <c r="B278" s="10"/>
      <c r="C278" s="10"/>
      <c r="D278" s="10"/>
    </row>
    <row r="279" spans="2:4" ht="12.75">
      <c r="B279" s="10"/>
      <c r="C279" s="10"/>
      <c r="D279" s="10"/>
    </row>
    <row r="280" spans="2:4" ht="12.75">
      <c r="B280" s="10"/>
      <c r="C280" s="10"/>
      <c r="D280" s="10"/>
    </row>
    <row r="281" spans="2:4" ht="12.75">
      <c r="B281" s="10"/>
      <c r="C281" s="10"/>
      <c r="D281" s="10"/>
    </row>
    <row r="282" spans="2:4" ht="12.75">
      <c r="B282" s="10"/>
      <c r="C282" s="10"/>
      <c r="D282" s="10"/>
    </row>
    <row r="283" spans="2:4" ht="12.75">
      <c r="B283" s="10"/>
      <c r="C283" s="10"/>
      <c r="D283" s="10"/>
    </row>
    <row r="284" spans="2:4" ht="12.75">
      <c r="B284" s="10"/>
      <c r="C284" s="10"/>
      <c r="D284" s="10"/>
    </row>
    <row r="285" spans="2:4" ht="12.75">
      <c r="B285" s="10"/>
      <c r="C285" s="10"/>
      <c r="D285" s="10"/>
    </row>
    <row r="286" spans="2:4" ht="12.75">
      <c r="B286" s="10"/>
      <c r="C286" s="10"/>
      <c r="D286" s="10"/>
    </row>
    <row r="287" spans="2:4" ht="12.75">
      <c r="B287" s="10"/>
      <c r="C287" s="10"/>
      <c r="D287" s="10"/>
    </row>
    <row r="288" spans="2:4" ht="12.75">
      <c r="B288" s="10"/>
      <c r="C288" s="10"/>
      <c r="D288" s="10"/>
    </row>
    <row r="289" spans="2:4" ht="12.75">
      <c r="B289" s="10"/>
      <c r="C289" s="10"/>
      <c r="D289" s="10"/>
    </row>
    <row r="290" spans="2:4" ht="12.75">
      <c r="B290" s="10"/>
      <c r="C290" s="10"/>
      <c r="D290" s="10"/>
    </row>
    <row r="291" spans="2:4" ht="12.75">
      <c r="B291" s="10"/>
      <c r="C291" s="10"/>
      <c r="D291" s="10"/>
    </row>
    <row r="292" spans="2:4" ht="12.75">
      <c r="B292" s="10"/>
      <c r="C292" s="10"/>
      <c r="D292" s="10"/>
    </row>
    <row r="293" spans="2:4" ht="12.75">
      <c r="B293" s="10"/>
      <c r="C293" s="10"/>
      <c r="D293" s="10"/>
    </row>
    <row r="294" spans="2:4" ht="12.75">
      <c r="B294" s="10"/>
      <c r="C294" s="10"/>
      <c r="D294" s="10"/>
    </row>
    <row r="295" spans="2:4" ht="12.75">
      <c r="B295" s="10"/>
      <c r="C295" s="10"/>
      <c r="D295" s="10"/>
    </row>
    <row r="296" spans="2:4" ht="12.75">
      <c r="B296" s="10"/>
      <c r="C296" s="10"/>
      <c r="D296" s="10"/>
    </row>
    <row r="297" spans="2:4" ht="12.75">
      <c r="B297" s="10"/>
      <c r="C297" s="10"/>
      <c r="D297" s="10"/>
    </row>
    <row r="298" spans="2:4" ht="12.75">
      <c r="B298" s="10"/>
      <c r="C298" s="10"/>
      <c r="D298" s="10"/>
    </row>
    <row r="299" spans="2:4" ht="12.75">
      <c r="B299" s="10"/>
      <c r="C299" s="10"/>
      <c r="D299" s="10"/>
    </row>
    <row r="300" spans="2:4" ht="12.75">
      <c r="B300" s="10"/>
      <c r="C300" s="10"/>
      <c r="D300" s="10"/>
    </row>
    <row r="301" spans="2:4" ht="12.75">
      <c r="B301" s="10"/>
      <c r="C301" s="10"/>
      <c r="D301" s="10"/>
    </row>
    <row r="302" spans="2:4" ht="12.75">
      <c r="B302" s="10"/>
      <c r="C302" s="10"/>
      <c r="D302" s="10"/>
    </row>
    <row r="303" spans="2:4" ht="12.75">
      <c r="B303" s="10"/>
      <c r="C303" s="10"/>
      <c r="D303" s="10"/>
    </row>
    <row r="304" spans="2:4" ht="12.75">
      <c r="B304" s="10"/>
      <c r="C304" s="10"/>
      <c r="D304" s="10"/>
    </row>
    <row r="305" spans="2:4" ht="12.75">
      <c r="B305" s="10"/>
      <c r="C305" s="10"/>
      <c r="D305" s="10"/>
    </row>
    <row r="306" spans="2:4" ht="12.75">
      <c r="B306" s="10"/>
      <c r="C306" s="10"/>
      <c r="D306" s="10"/>
    </row>
    <row r="307" spans="2:4" ht="12.75">
      <c r="B307" s="10"/>
      <c r="C307" s="10"/>
      <c r="D307" s="10"/>
    </row>
    <row r="308" spans="2:4" ht="12.75">
      <c r="B308" s="10"/>
      <c r="C308" s="10"/>
      <c r="D308" s="10"/>
    </row>
    <row r="309" spans="2:4" ht="12.75">
      <c r="B309" s="10"/>
      <c r="C309" s="10"/>
      <c r="D309" s="10"/>
    </row>
    <row r="310" spans="2:4" ht="12.75">
      <c r="B310" s="10"/>
      <c r="C310" s="10"/>
      <c r="D310" s="10"/>
    </row>
    <row r="311" spans="2:4" ht="12.75">
      <c r="B311" s="10"/>
      <c r="C311" s="10"/>
      <c r="D311" s="10"/>
    </row>
    <row r="312" spans="2:4" ht="12.75">
      <c r="B312" s="10"/>
      <c r="C312" s="10"/>
      <c r="D312" s="10"/>
    </row>
    <row r="313" spans="2:4" ht="12.75">
      <c r="B313" s="10"/>
      <c r="C313" s="10"/>
      <c r="D313" s="10"/>
    </row>
    <row r="314" spans="2:4" ht="12.75">
      <c r="B314" s="10"/>
      <c r="C314" s="10"/>
      <c r="D314" s="10"/>
    </row>
    <row r="315" spans="2:4" ht="12.75">
      <c r="B315" s="10"/>
      <c r="C315" s="10"/>
      <c r="D315" s="10"/>
    </row>
    <row r="316" spans="2:4" ht="12.75">
      <c r="B316" s="10"/>
      <c r="C316" s="10"/>
      <c r="D316" s="10"/>
    </row>
    <row r="317" spans="2:4" ht="12.75">
      <c r="B317" s="10"/>
      <c r="C317" s="10"/>
      <c r="D317" s="10"/>
    </row>
    <row r="318" spans="2:4" ht="12.75">
      <c r="B318" s="10"/>
      <c r="C318" s="10"/>
      <c r="D318" s="10"/>
    </row>
    <row r="319" spans="2:4" ht="12.75">
      <c r="B319" s="10"/>
      <c r="C319" s="10"/>
      <c r="D319" s="10"/>
    </row>
    <row r="320" spans="2:4" ht="12.75">
      <c r="B320" s="10"/>
      <c r="C320" s="10"/>
      <c r="D320" s="10"/>
    </row>
    <row r="321" spans="2:4" ht="12.75">
      <c r="B321" s="10"/>
      <c r="C321" s="10"/>
      <c r="D321" s="10"/>
    </row>
    <row r="322" spans="2:4" ht="12.75">
      <c r="B322" s="10"/>
      <c r="C322" s="10"/>
      <c r="D322" s="10"/>
    </row>
    <row r="323" spans="2:4" ht="12.75">
      <c r="B323" s="10"/>
      <c r="C323" s="10"/>
      <c r="D323" s="10"/>
    </row>
    <row r="324" spans="2:4" ht="12.75">
      <c r="B324" s="10"/>
      <c r="C324" s="10"/>
      <c r="D324" s="10"/>
    </row>
    <row r="325" spans="2:4" ht="12.75">
      <c r="B325" s="10"/>
      <c r="C325" s="10"/>
      <c r="D325" s="10"/>
    </row>
    <row r="326" spans="2:4" ht="12.75">
      <c r="B326" s="10"/>
      <c r="C326" s="10"/>
      <c r="D326" s="10"/>
    </row>
    <row r="327" spans="2:4" ht="12.75">
      <c r="B327" s="10"/>
      <c r="C327" s="10"/>
      <c r="D327" s="10"/>
    </row>
    <row r="328" spans="2:4" ht="12.75">
      <c r="B328" s="10"/>
      <c r="C328" s="10"/>
      <c r="D328" s="10"/>
    </row>
    <row r="329" spans="2:4" ht="12.75">
      <c r="B329" s="10"/>
      <c r="C329" s="10"/>
      <c r="D329" s="10"/>
    </row>
    <row r="330" spans="2:4" ht="12.75">
      <c r="B330" s="10"/>
      <c r="C330" s="10"/>
      <c r="D330" s="10"/>
    </row>
    <row r="331" spans="2:4" ht="12.75">
      <c r="B331" s="10"/>
      <c r="C331" s="10"/>
      <c r="D331" s="10"/>
    </row>
    <row r="332" spans="2:4" ht="12.75">
      <c r="B332" s="10"/>
      <c r="C332" s="10"/>
      <c r="D332" s="10"/>
    </row>
    <row r="333" spans="2:4" ht="12.75">
      <c r="B333" s="10"/>
      <c r="C333" s="10"/>
      <c r="D333" s="10"/>
    </row>
    <row r="334" spans="2:4" ht="12.75">
      <c r="B334" s="10"/>
      <c r="C334" s="10"/>
      <c r="D334" s="10"/>
    </row>
    <row r="335" spans="2:4" ht="12.75">
      <c r="B335" s="10"/>
      <c r="C335" s="10"/>
      <c r="D335" s="10"/>
    </row>
    <row r="336" spans="2:4" ht="12.75">
      <c r="B336" s="10"/>
      <c r="C336" s="10"/>
      <c r="D336" s="10"/>
    </row>
    <row r="337" spans="2:4" ht="12.75">
      <c r="B337" s="10"/>
      <c r="C337" s="10"/>
      <c r="D337" s="10"/>
    </row>
    <row r="338" spans="2:4" ht="12.75">
      <c r="B338" s="10"/>
      <c r="C338" s="10"/>
      <c r="D338" s="10"/>
    </row>
    <row r="339" spans="2:4" ht="12.75">
      <c r="B339" s="10"/>
      <c r="C339" s="10"/>
      <c r="D339" s="10"/>
    </row>
    <row r="340" spans="2:4" ht="12.75">
      <c r="B340" s="10"/>
      <c r="C340" s="10"/>
      <c r="D340" s="10"/>
    </row>
    <row r="341" spans="2:4" ht="12.75">
      <c r="B341" s="10"/>
      <c r="C341" s="10"/>
      <c r="D341" s="10"/>
    </row>
    <row r="342" spans="2:4" ht="12.75">
      <c r="B342" s="10"/>
      <c r="C342" s="10"/>
      <c r="D342" s="10"/>
    </row>
    <row r="343" spans="2:4" ht="12.75">
      <c r="B343" s="10"/>
      <c r="C343" s="10"/>
      <c r="D343" s="10"/>
    </row>
    <row r="344" spans="2:4" ht="12.75">
      <c r="B344" s="10"/>
      <c r="C344" s="10"/>
      <c r="D344" s="10"/>
    </row>
    <row r="345" spans="2:4" ht="12.75">
      <c r="B345" s="10"/>
      <c r="C345" s="10"/>
      <c r="D345" s="10"/>
    </row>
    <row r="346" spans="2:4" ht="12.75">
      <c r="B346" s="10"/>
      <c r="C346" s="10"/>
      <c r="D346" s="10"/>
    </row>
    <row r="347" spans="2:4" ht="12.75">
      <c r="B347" s="10"/>
      <c r="C347" s="10"/>
      <c r="D347" s="10"/>
    </row>
    <row r="348" spans="2:4" ht="12.75">
      <c r="B348" s="10"/>
      <c r="C348" s="10"/>
      <c r="D348" s="10"/>
    </row>
    <row r="349" spans="2:4" ht="12.75">
      <c r="B349" s="10"/>
      <c r="C349" s="10"/>
      <c r="D349" s="10"/>
    </row>
    <row r="350" spans="2:4" ht="12.75">
      <c r="B350" s="10"/>
      <c r="C350" s="10"/>
      <c r="D350" s="10"/>
    </row>
    <row r="351" spans="2:4" ht="12.75">
      <c r="B351" s="10"/>
      <c r="C351" s="10"/>
      <c r="D351" s="10"/>
    </row>
    <row r="352" spans="2:4" ht="12.75">
      <c r="B352" s="10"/>
      <c r="C352" s="10"/>
      <c r="D352" s="10"/>
    </row>
    <row r="353" spans="2:4" ht="12.75">
      <c r="B353" s="10"/>
      <c r="C353" s="10"/>
      <c r="D353" s="10"/>
    </row>
    <row r="354" spans="2:4" ht="12.75">
      <c r="B354" s="10"/>
      <c r="C354" s="10"/>
      <c r="D354" s="10"/>
    </row>
    <row r="355" spans="2:4" ht="12.75">
      <c r="B355" s="10"/>
      <c r="C355" s="10"/>
      <c r="D355" s="10"/>
    </row>
    <row r="356" spans="2:4" ht="12.75">
      <c r="B356" s="10"/>
      <c r="C356" s="10"/>
      <c r="D356" s="10"/>
    </row>
    <row r="357" spans="2:4" ht="12.75">
      <c r="B357" s="10"/>
      <c r="C357" s="10"/>
      <c r="D357" s="10"/>
    </row>
    <row r="358" spans="2:4" ht="12.75">
      <c r="B358" s="10"/>
      <c r="C358" s="10"/>
      <c r="D358" s="10"/>
    </row>
    <row r="359" spans="2:4" ht="12.75">
      <c r="B359" s="10"/>
      <c r="C359" s="10"/>
      <c r="D359" s="10"/>
    </row>
    <row r="360" spans="2:4" ht="12.75">
      <c r="B360" s="10"/>
      <c r="C360" s="10"/>
      <c r="D360" s="10"/>
    </row>
    <row r="361" spans="2:4" ht="12.75">
      <c r="B361" s="10"/>
      <c r="C361" s="10"/>
      <c r="D361" s="10"/>
    </row>
    <row r="362" spans="2:4" ht="12.75">
      <c r="B362" s="10"/>
      <c r="C362" s="10"/>
      <c r="D362" s="10"/>
    </row>
    <row r="363" spans="2:4" ht="12.75">
      <c r="B363" s="10"/>
      <c r="C363" s="10"/>
      <c r="D363" s="10"/>
    </row>
    <row r="364" spans="2:4" ht="12.75">
      <c r="B364" s="10"/>
      <c r="C364" s="10"/>
      <c r="D364" s="10"/>
    </row>
    <row r="365" spans="2:4" ht="12.75">
      <c r="B365" s="10"/>
      <c r="C365" s="10"/>
      <c r="D365" s="10"/>
    </row>
    <row r="366" spans="2:4" ht="12.75">
      <c r="B366" s="10"/>
      <c r="C366" s="10"/>
      <c r="D366" s="10"/>
    </row>
    <row r="367" spans="2:4" ht="12.75">
      <c r="B367" s="10"/>
      <c r="C367" s="10"/>
      <c r="D367" s="10"/>
    </row>
    <row r="368" spans="2:4" ht="12.75">
      <c r="B368" s="10"/>
      <c r="C368" s="10"/>
      <c r="D368" s="10"/>
    </row>
    <row r="369" spans="2:4" ht="12.75">
      <c r="B369" s="10"/>
      <c r="C369" s="10"/>
      <c r="D369" s="10"/>
    </row>
    <row r="370" spans="2:4" ht="12.75">
      <c r="B370" s="10"/>
      <c r="C370" s="10"/>
      <c r="D370" s="10"/>
    </row>
    <row r="371" spans="2:4" ht="12.75">
      <c r="B371" s="10"/>
      <c r="C371" s="10"/>
      <c r="D371" s="10"/>
    </row>
    <row r="372" spans="2:4" ht="12.75">
      <c r="B372" s="10"/>
      <c r="C372" s="10"/>
      <c r="D372" s="10"/>
    </row>
    <row r="373" spans="2:4" ht="12.75">
      <c r="B373" s="10"/>
      <c r="C373" s="10"/>
      <c r="D373" s="10"/>
    </row>
    <row r="374" spans="2:4" ht="12.75">
      <c r="B374" s="10"/>
      <c r="C374" s="10"/>
      <c r="D374" s="10"/>
    </row>
    <row r="375" spans="2:4" ht="12.75">
      <c r="B375" s="10"/>
      <c r="C375" s="10"/>
      <c r="D375" s="10"/>
    </row>
    <row r="376" spans="2:4" ht="12.75">
      <c r="B376" s="10"/>
      <c r="C376" s="10"/>
      <c r="D376" s="10"/>
    </row>
    <row r="377" spans="2:4" ht="12.75">
      <c r="B377" s="10"/>
      <c r="C377" s="10"/>
      <c r="D377" s="10"/>
    </row>
    <row r="378" spans="2:4" ht="12.75">
      <c r="B378" s="10"/>
      <c r="C378" s="10"/>
      <c r="D378" s="10"/>
    </row>
    <row r="379" spans="2:4" ht="12.75">
      <c r="B379" s="10"/>
      <c r="C379" s="10"/>
      <c r="D379" s="10"/>
    </row>
    <row r="380" spans="2:4" ht="12.75">
      <c r="B380" s="10"/>
      <c r="C380" s="10"/>
      <c r="D380" s="10"/>
    </row>
    <row r="381" spans="2:4" ht="12.75">
      <c r="B381" s="10"/>
      <c r="C381" s="10"/>
      <c r="D381" s="10"/>
    </row>
    <row r="382" spans="2:4" ht="12.75">
      <c r="B382" s="10"/>
      <c r="C382" s="10"/>
      <c r="D382" s="10"/>
    </row>
    <row r="383" spans="2:4" ht="12.75">
      <c r="B383" s="10"/>
      <c r="C383" s="10"/>
      <c r="D383" s="10"/>
    </row>
    <row r="384" spans="2:4" ht="12.75">
      <c r="B384" s="10"/>
      <c r="C384" s="10"/>
      <c r="D384" s="10"/>
    </row>
    <row r="385" spans="2:4" ht="12.75">
      <c r="B385" s="10"/>
      <c r="C385" s="10"/>
      <c r="D385" s="10"/>
    </row>
    <row r="386" spans="2:4" ht="12.75">
      <c r="B386" s="10"/>
      <c r="C386" s="10"/>
      <c r="D386" s="10"/>
    </row>
    <row r="387" spans="2:4" ht="12.75">
      <c r="B387" s="10"/>
      <c r="C387" s="10"/>
      <c r="D387" s="10"/>
    </row>
    <row r="388" spans="2:4" ht="12.75">
      <c r="B388" s="10"/>
      <c r="C388" s="10"/>
      <c r="D388" s="10"/>
    </row>
    <row r="389" spans="2:4" ht="12.75">
      <c r="B389" s="10"/>
      <c r="C389" s="10"/>
      <c r="D389" s="10"/>
    </row>
    <row r="390" spans="2:4" ht="12.75">
      <c r="B390" s="10"/>
      <c r="C390" s="10"/>
      <c r="D390" s="10"/>
    </row>
    <row r="391" spans="2:4" ht="12.75">
      <c r="B391" s="10"/>
      <c r="C391" s="10"/>
      <c r="D391" s="10"/>
    </row>
    <row r="392" spans="2:4" ht="12.75">
      <c r="B392" s="10"/>
      <c r="C392" s="10"/>
      <c r="D392" s="10"/>
    </row>
    <row r="393" spans="2:4" ht="12.75">
      <c r="B393" s="10"/>
      <c r="C393" s="10"/>
      <c r="D393" s="10"/>
    </row>
    <row r="394" spans="2:4" ht="12.75">
      <c r="B394" s="10"/>
      <c r="C394" s="10"/>
      <c r="D394" s="10"/>
    </row>
    <row r="395" spans="2:4" ht="12.75">
      <c r="B395" s="10"/>
      <c r="C395" s="10"/>
      <c r="D395" s="10"/>
    </row>
    <row r="396" spans="2:4" ht="12.75">
      <c r="B396" s="10"/>
      <c r="C396" s="10"/>
      <c r="D396" s="10"/>
    </row>
    <row r="397" spans="2:4" ht="12.75">
      <c r="B397" s="10"/>
      <c r="C397" s="10"/>
      <c r="D397" s="10"/>
    </row>
    <row r="398" spans="2:4" ht="12.75">
      <c r="B398" s="10"/>
      <c r="C398" s="10"/>
      <c r="D398" s="10"/>
    </row>
    <row r="399" spans="2:4" ht="12.75">
      <c r="B399" s="10"/>
      <c r="C399" s="10"/>
      <c r="D399" s="10"/>
    </row>
    <row r="400" spans="2:4" ht="12.75">
      <c r="B400" s="10"/>
      <c r="C400" s="10"/>
      <c r="D400" s="10"/>
    </row>
    <row r="401" spans="2:4" ht="12.75">
      <c r="B401" s="10"/>
      <c r="C401" s="10"/>
      <c r="D401" s="10"/>
    </row>
    <row r="402" spans="2:4" ht="12.75">
      <c r="B402" s="10"/>
      <c r="C402" s="10"/>
      <c r="D402" s="10"/>
    </row>
    <row r="403" spans="2:4" ht="12.75">
      <c r="B403" s="10"/>
      <c r="C403" s="10"/>
      <c r="D403" s="10"/>
    </row>
    <row r="404" spans="2:4" ht="12.75">
      <c r="B404" s="10"/>
      <c r="C404" s="10"/>
      <c r="D404" s="10"/>
    </row>
    <row r="405" spans="2:4" ht="12.75">
      <c r="B405" s="10"/>
      <c r="C405" s="10"/>
      <c r="D405" s="10"/>
    </row>
    <row r="406" spans="2:4" ht="12.75">
      <c r="B406" s="10"/>
      <c r="C406" s="10"/>
      <c r="D406" s="10"/>
    </row>
    <row r="407" spans="2:4" ht="12.75">
      <c r="B407" s="10"/>
      <c r="C407" s="10"/>
      <c r="D407" s="10"/>
    </row>
    <row r="408" spans="2:4" ht="12.75">
      <c r="B408" s="10"/>
      <c r="C408" s="10"/>
      <c r="D408" s="10"/>
    </row>
    <row r="409" spans="2:4" ht="12.75">
      <c r="B409" s="10"/>
      <c r="C409" s="10"/>
      <c r="D409" s="10"/>
    </row>
    <row r="410" spans="2:4" ht="12.75">
      <c r="B410" s="10"/>
      <c r="C410" s="10"/>
      <c r="D410" s="10"/>
    </row>
    <row r="411" spans="2:4" ht="12.75">
      <c r="B411" s="10"/>
      <c r="C411" s="10"/>
      <c r="D411" s="10"/>
    </row>
    <row r="412" spans="2:4" ht="12.75">
      <c r="B412" s="10"/>
      <c r="C412" s="10"/>
      <c r="D412" s="10"/>
    </row>
    <row r="413" spans="2:4" ht="12.75">
      <c r="B413" s="10"/>
      <c r="C413" s="10"/>
      <c r="D413" s="10"/>
    </row>
    <row r="414" spans="2:4" ht="12.75">
      <c r="B414" s="10"/>
      <c r="C414" s="10"/>
      <c r="D414" s="10"/>
    </row>
    <row r="415" spans="2:4" ht="12.75">
      <c r="B415" s="10"/>
      <c r="C415" s="10"/>
      <c r="D415" s="10"/>
    </row>
    <row r="416" spans="2:4" ht="12.75">
      <c r="B416" s="10"/>
      <c r="C416" s="10"/>
      <c r="D416" s="10"/>
    </row>
    <row r="417" spans="2:4" ht="12.75">
      <c r="B417" s="10"/>
      <c r="C417" s="10"/>
      <c r="D417" s="10"/>
    </row>
    <row r="418" spans="2:4" ht="12.75">
      <c r="B418" s="10"/>
      <c r="C418" s="10"/>
      <c r="D418" s="10"/>
    </row>
    <row r="419" spans="2:4" ht="12.75">
      <c r="B419" s="10"/>
      <c r="C419" s="10"/>
      <c r="D419" s="10"/>
    </row>
    <row r="420" spans="2:4" ht="12.75">
      <c r="B420" s="10"/>
      <c r="C420" s="10"/>
      <c r="D420" s="10"/>
    </row>
    <row r="421" spans="2:4" ht="12.75">
      <c r="B421" s="10"/>
      <c r="C421" s="10"/>
      <c r="D421" s="10"/>
    </row>
    <row r="422" spans="2:4" ht="12.75">
      <c r="B422" s="10"/>
      <c r="C422" s="10"/>
      <c r="D422" s="10"/>
    </row>
    <row r="423" spans="2:4" ht="12.75">
      <c r="B423" s="10"/>
      <c r="C423" s="10"/>
      <c r="D423" s="10"/>
    </row>
    <row r="424" spans="2:4" ht="12.75">
      <c r="B424" s="10"/>
      <c r="C424" s="10"/>
      <c r="D424" s="10"/>
    </row>
    <row r="425" spans="2:4" ht="12.75">
      <c r="B425" s="10"/>
      <c r="C425" s="10"/>
      <c r="D425" s="10"/>
    </row>
    <row r="426" spans="2:4" ht="12.75">
      <c r="B426" s="10"/>
      <c r="C426" s="10"/>
      <c r="D426" s="10"/>
    </row>
    <row r="427" spans="2:4" ht="12.75">
      <c r="B427" s="10"/>
      <c r="C427" s="10"/>
      <c r="D427" s="10"/>
    </row>
    <row r="428" spans="2:4" ht="12.75">
      <c r="B428" s="10"/>
      <c r="C428" s="10"/>
      <c r="D428" s="10"/>
    </row>
    <row r="429" spans="2:4" ht="12.75">
      <c r="B429" s="10"/>
      <c r="C429" s="10"/>
      <c r="D429" s="10"/>
    </row>
    <row r="430" spans="2:4" ht="12.75">
      <c r="B430" s="10"/>
      <c r="C430" s="10"/>
      <c r="D430" s="10"/>
    </row>
    <row r="431" spans="2:4" ht="12.75">
      <c r="B431" s="10"/>
      <c r="C431" s="10"/>
      <c r="D431" s="10"/>
    </row>
    <row r="432" spans="2:4" ht="12.75">
      <c r="B432" s="10"/>
      <c r="C432" s="10"/>
      <c r="D432" s="10"/>
    </row>
    <row r="433" spans="2:4" ht="12.75">
      <c r="B433" s="10"/>
      <c r="C433" s="10"/>
      <c r="D433" s="10"/>
    </row>
    <row r="434" spans="2:4" ht="12.75">
      <c r="B434" s="10"/>
      <c r="C434" s="10"/>
      <c r="D434" s="10"/>
    </row>
    <row r="435" spans="2:4" ht="12.75">
      <c r="B435" s="10"/>
      <c r="C435" s="10"/>
      <c r="D435" s="10"/>
    </row>
    <row r="436" spans="2:4" ht="12.75">
      <c r="B436" s="10"/>
      <c r="C436" s="10"/>
      <c r="D436" s="10"/>
    </row>
    <row r="437" spans="2:4" ht="12.75">
      <c r="B437" s="10"/>
      <c r="C437" s="10"/>
      <c r="D437" s="10"/>
    </row>
    <row r="438" spans="2:4" ht="12.75">
      <c r="B438" s="10"/>
      <c r="C438" s="10"/>
      <c r="D438" s="10"/>
    </row>
    <row r="439" spans="2:4" ht="12.75">
      <c r="B439" s="10"/>
      <c r="C439" s="10"/>
      <c r="D439" s="10"/>
    </row>
    <row r="440" spans="2:4" ht="12.75">
      <c r="B440" s="10"/>
      <c r="C440" s="10"/>
      <c r="D440" s="10"/>
    </row>
    <row r="441" spans="2:4" ht="12.75">
      <c r="B441" s="10"/>
      <c r="C441" s="10"/>
      <c r="D441" s="10"/>
    </row>
    <row r="442" spans="2:4" ht="12.75">
      <c r="B442" s="10"/>
      <c r="C442" s="10"/>
      <c r="D442" s="10"/>
    </row>
    <row r="443" spans="2:4" ht="12.75">
      <c r="B443" s="10"/>
      <c r="C443" s="10"/>
      <c r="D443" s="10"/>
    </row>
    <row r="444" spans="2:4" ht="12.75">
      <c r="B444" s="10"/>
      <c r="C444" s="10"/>
      <c r="D444" s="10"/>
    </row>
    <row r="445" spans="2:4" ht="12.75">
      <c r="B445" s="10"/>
      <c r="C445" s="10"/>
      <c r="D445" s="10"/>
    </row>
    <row r="446" spans="2:4" ht="12.75">
      <c r="B446" s="10"/>
      <c r="C446" s="10"/>
      <c r="D446" s="10"/>
    </row>
    <row r="447" spans="2:4" ht="12.75">
      <c r="B447" s="10"/>
      <c r="C447" s="10"/>
      <c r="D447" s="10"/>
    </row>
    <row r="448" spans="2:4" ht="12.75">
      <c r="B448" s="10"/>
      <c r="C448" s="10"/>
      <c r="D448" s="10"/>
    </row>
    <row r="449" spans="2:4" ht="12.75">
      <c r="B449" s="10"/>
      <c r="C449" s="10"/>
      <c r="D449" s="10"/>
    </row>
    <row r="450" spans="2:4" ht="12.75">
      <c r="B450" s="10"/>
      <c r="C450" s="10"/>
      <c r="D450" s="10"/>
    </row>
    <row r="451" spans="2:4" ht="12.75">
      <c r="B451" s="10"/>
      <c r="C451" s="10"/>
      <c r="D451" s="10"/>
    </row>
    <row r="452" spans="2:4" ht="12.75">
      <c r="B452" s="10"/>
      <c r="C452" s="10"/>
      <c r="D452" s="10"/>
    </row>
    <row r="453" spans="2:4" ht="12.75">
      <c r="B453" s="10"/>
      <c r="C453" s="10"/>
      <c r="D453" s="10"/>
    </row>
    <row r="454" spans="2:4" ht="12.75">
      <c r="B454" s="10"/>
      <c r="C454" s="10"/>
      <c r="D454" s="10"/>
    </row>
    <row r="455" spans="2:4" ht="12.75">
      <c r="B455" s="10"/>
      <c r="C455" s="10"/>
      <c r="D455" s="10"/>
    </row>
    <row r="456" spans="2:4" ht="12.75">
      <c r="B456" s="10"/>
      <c r="C456" s="10"/>
      <c r="D456" s="10"/>
    </row>
    <row r="457" spans="2:4" ht="12.75">
      <c r="B457" s="10"/>
      <c r="C457" s="10"/>
      <c r="D457" s="10"/>
    </row>
    <row r="458" spans="2:4" ht="12.75">
      <c r="B458" s="10"/>
      <c r="C458" s="10"/>
      <c r="D458" s="10"/>
    </row>
    <row r="459" spans="2:4" ht="12.75">
      <c r="B459" s="10"/>
      <c r="C459" s="10"/>
      <c r="D459" s="10"/>
    </row>
    <row r="460" spans="2:4" ht="12.75">
      <c r="B460" s="10"/>
      <c r="C460" s="10"/>
      <c r="D460" s="10"/>
    </row>
    <row r="461" spans="2:4" ht="12.75">
      <c r="B461" s="10"/>
      <c r="C461" s="10"/>
      <c r="D461" s="10"/>
    </row>
    <row r="462" spans="2:4" ht="12.75">
      <c r="B462" s="10"/>
      <c r="C462" s="10"/>
      <c r="D462" s="10"/>
    </row>
    <row r="463" spans="2:4" ht="12.75">
      <c r="B463" s="10"/>
      <c r="C463" s="10"/>
      <c r="D463" s="10"/>
    </row>
    <row r="464" spans="2:4" ht="12.75">
      <c r="B464" s="10"/>
      <c r="C464" s="10"/>
      <c r="D464" s="10"/>
    </row>
    <row r="465" spans="2:4" ht="12.75">
      <c r="B465" s="10"/>
      <c r="C465" s="10"/>
      <c r="D465" s="10"/>
    </row>
    <row r="466" spans="2:4" ht="12.75">
      <c r="B466" s="10"/>
      <c r="C466" s="10"/>
      <c r="D466" s="10"/>
    </row>
    <row r="467" spans="2:4" ht="12.75">
      <c r="B467" s="10"/>
      <c r="C467" s="10"/>
      <c r="D467" s="10"/>
    </row>
    <row r="468" spans="2:4" ht="12.75">
      <c r="B468" s="10"/>
      <c r="C468" s="10"/>
      <c r="D468" s="10"/>
    </row>
    <row r="469" spans="2:4" ht="12.75">
      <c r="B469" s="10"/>
      <c r="C469" s="10"/>
      <c r="D469" s="10"/>
    </row>
    <row r="470" spans="2:4" ht="12.75">
      <c r="B470" s="10"/>
      <c r="C470" s="10"/>
      <c r="D470" s="10"/>
    </row>
    <row r="471" spans="2:4" ht="12.75">
      <c r="B471" s="10"/>
      <c r="C471" s="10"/>
      <c r="D471" s="10"/>
    </row>
    <row r="472" spans="2:4" ht="12.75">
      <c r="B472" s="10"/>
      <c r="C472" s="10"/>
      <c r="D472" s="10"/>
    </row>
    <row r="473" spans="2:4" ht="12.75">
      <c r="B473" s="10"/>
      <c r="C473" s="10"/>
      <c r="D473" s="10"/>
    </row>
    <row r="474" spans="2:4" ht="12.75">
      <c r="B474" s="10"/>
      <c r="C474" s="10"/>
      <c r="D474" s="10"/>
    </row>
    <row r="475" spans="2:4" ht="12.75">
      <c r="B475" s="10"/>
      <c r="C475" s="10"/>
      <c r="D475" s="10"/>
    </row>
    <row r="476" spans="2:4" ht="12.75">
      <c r="B476" s="10"/>
      <c r="C476" s="10"/>
      <c r="D476" s="10"/>
    </row>
    <row r="477" spans="2:4" ht="12.75">
      <c r="B477" s="10"/>
      <c r="C477" s="10"/>
      <c r="D477" s="10"/>
    </row>
    <row r="478" spans="2:4" ht="12.75">
      <c r="B478" s="10"/>
      <c r="C478" s="10"/>
      <c r="D478" s="10"/>
    </row>
    <row r="479" spans="2:4" ht="12.75">
      <c r="B479" s="10"/>
      <c r="C479" s="10"/>
      <c r="D479" s="10"/>
    </row>
    <row r="480" spans="2:4" ht="12.75">
      <c r="B480" s="10"/>
      <c r="C480" s="10"/>
      <c r="D480" s="10"/>
    </row>
    <row r="481" spans="2:4" ht="12.75">
      <c r="B481" s="10"/>
      <c r="C481" s="10"/>
      <c r="D481" s="10"/>
    </row>
    <row r="482" spans="2:4" ht="12.75">
      <c r="B482" s="10"/>
      <c r="C482" s="10"/>
      <c r="D482" s="10"/>
    </row>
    <row r="483" spans="2:4" ht="12.75">
      <c r="B483" s="10"/>
      <c r="C483" s="10"/>
      <c r="D483" s="10"/>
    </row>
    <row r="484" spans="2:4" ht="12.75">
      <c r="B484" s="10"/>
      <c r="C484" s="10"/>
      <c r="D484" s="10"/>
    </row>
    <row r="485" spans="2:4" ht="12.75">
      <c r="B485" s="10"/>
      <c r="C485" s="10"/>
      <c r="D485" s="10"/>
    </row>
    <row r="486" spans="2:4" ht="12.75">
      <c r="B486" s="10"/>
      <c r="C486" s="10"/>
      <c r="D486" s="10"/>
    </row>
    <row r="487" spans="2:4" ht="12.75">
      <c r="B487" s="10"/>
      <c r="C487" s="10"/>
      <c r="D487" s="10"/>
    </row>
    <row r="488" spans="2:4" ht="12.75">
      <c r="B488" s="10"/>
      <c r="C488" s="10"/>
      <c r="D488" s="10"/>
    </row>
    <row r="489" spans="2:4" ht="12.75">
      <c r="B489" s="10"/>
      <c r="C489" s="10"/>
      <c r="D489" s="10"/>
    </row>
    <row r="490" spans="2:4" ht="12.75">
      <c r="B490" s="10"/>
      <c r="C490" s="10"/>
      <c r="D490" s="10"/>
    </row>
    <row r="491" spans="2:4" ht="12.75">
      <c r="B491" s="10"/>
      <c r="C491" s="10"/>
      <c r="D491" s="10"/>
    </row>
    <row r="492" spans="2:4" ht="12.75">
      <c r="B492" s="10"/>
      <c r="C492" s="10"/>
      <c r="D492" s="10"/>
    </row>
    <row r="493" spans="2:4" ht="12.75">
      <c r="B493" s="10"/>
      <c r="C493" s="10"/>
      <c r="D493" s="10"/>
    </row>
    <row r="494" spans="2:4" ht="12.75">
      <c r="B494" s="10"/>
      <c r="C494" s="10"/>
      <c r="D494" s="10"/>
    </row>
    <row r="495" spans="2:4" ht="12.75">
      <c r="B495" s="10"/>
      <c r="C495" s="10"/>
      <c r="D495" s="10"/>
    </row>
    <row r="496" spans="2:4" ht="12.75">
      <c r="B496" s="10"/>
      <c r="C496" s="10"/>
      <c r="D496" s="10"/>
    </row>
    <row r="497" spans="2:4" ht="12.75">
      <c r="B497" s="10"/>
      <c r="C497" s="10"/>
      <c r="D497" s="10"/>
    </row>
    <row r="498" spans="2:4" ht="12.75">
      <c r="B498" s="10"/>
      <c r="C498" s="10"/>
      <c r="D498" s="10"/>
    </row>
    <row r="499" spans="2:4" ht="12.75">
      <c r="B499" s="10"/>
      <c r="C499" s="10"/>
      <c r="D499" s="10"/>
    </row>
    <row r="500" spans="2:4" ht="12.75">
      <c r="B500" s="10"/>
      <c r="C500" s="10"/>
      <c r="D500" s="10"/>
    </row>
    <row r="501" spans="2:4" ht="12.75">
      <c r="B501" s="10"/>
      <c r="C501" s="10"/>
      <c r="D501" s="10"/>
    </row>
    <row r="502" spans="2:4" ht="12.75">
      <c r="B502" s="10"/>
      <c r="C502" s="10"/>
      <c r="D502" s="10"/>
    </row>
    <row r="503" spans="2:4" ht="12.75">
      <c r="B503" s="10"/>
      <c r="C503" s="10"/>
      <c r="D503" s="10"/>
    </row>
    <row r="504" spans="2:4" ht="12.75">
      <c r="B504" s="10"/>
      <c r="C504" s="10"/>
      <c r="D504" s="10"/>
    </row>
    <row r="505" spans="2:4" ht="12.75">
      <c r="B505" s="10"/>
      <c r="C505" s="10"/>
      <c r="D505" s="10"/>
    </row>
    <row r="506" spans="2:4" ht="12.75">
      <c r="B506" s="10"/>
      <c r="C506" s="10"/>
      <c r="D506" s="10"/>
    </row>
    <row r="507" spans="2:4" ht="12.75">
      <c r="B507" s="10"/>
      <c r="C507" s="10"/>
      <c r="D507" s="10"/>
    </row>
    <row r="508" spans="2:4" ht="12.75">
      <c r="B508" s="10"/>
      <c r="C508" s="10"/>
      <c r="D508" s="10"/>
    </row>
    <row r="509" spans="2:4" ht="12.75">
      <c r="B509" s="10"/>
      <c r="C509" s="10"/>
      <c r="D509" s="10"/>
    </row>
    <row r="510" spans="2:4" ht="12.75">
      <c r="B510" s="10"/>
      <c r="C510" s="10"/>
      <c r="D510" s="10"/>
    </row>
    <row r="511" spans="2:4" ht="12.75">
      <c r="B511" s="10"/>
      <c r="C511" s="10"/>
      <c r="D511" s="10"/>
    </row>
    <row r="512" spans="2:4" ht="12.75">
      <c r="B512" s="10"/>
      <c r="C512" s="10"/>
      <c r="D512" s="10"/>
    </row>
    <row r="513" spans="2:4" ht="12.75">
      <c r="B513" s="10"/>
      <c r="C513" s="10"/>
      <c r="D513" s="10"/>
    </row>
    <row r="514" spans="2:4" ht="12.75">
      <c r="B514" s="10"/>
      <c r="C514" s="10"/>
      <c r="D514" s="10"/>
    </row>
    <row r="515" spans="2:4" ht="12.75">
      <c r="B515" s="10"/>
      <c r="C515" s="10"/>
      <c r="D515" s="10"/>
    </row>
    <row r="516" spans="2:4" ht="12.75">
      <c r="B516" s="10"/>
      <c r="C516" s="10"/>
      <c r="D516" s="10"/>
    </row>
    <row r="517" spans="2:4" ht="12.75">
      <c r="B517" s="10"/>
      <c r="C517" s="10"/>
      <c r="D517" s="10"/>
    </row>
    <row r="518" spans="2:4" ht="12.75">
      <c r="B518" s="10"/>
      <c r="C518" s="10"/>
      <c r="D518" s="10"/>
    </row>
    <row r="519" spans="2:4" ht="12.75">
      <c r="B519" s="10"/>
      <c r="C519" s="10"/>
      <c r="D519" s="10"/>
    </row>
    <row r="520" spans="2:4" ht="12.75">
      <c r="B520" s="10"/>
      <c r="C520" s="10"/>
      <c r="D520" s="10"/>
    </row>
    <row r="521" spans="2:4" ht="12.75">
      <c r="B521" s="10"/>
      <c r="C521" s="10"/>
      <c r="D521" s="10"/>
    </row>
  </sheetData>
  <mergeCells count="1">
    <mergeCell ref="G3:H3"/>
  </mergeCells>
  <printOptions horizontalCentered="1"/>
  <pageMargins left="0.984251968503937" right="0.47244094488189" top="0.31" bottom="0.51" header="0.31" footer="0.511811023622047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2">
      <selection activeCell="C28" sqref="C28"/>
    </sheetView>
  </sheetViews>
  <sheetFormatPr defaultColWidth="9.140625" defaultRowHeight="12.75"/>
  <cols>
    <col min="1" max="1" width="20.28125" style="0" customWidth="1"/>
    <col min="2" max="2" width="15.8515625" style="0" customWidth="1"/>
    <col min="3" max="3" width="15.140625" style="0" customWidth="1"/>
    <col min="4" max="4" width="12.421875" style="0" customWidth="1"/>
    <col min="5" max="5" width="11.8515625" style="0" customWidth="1"/>
    <col min="6" max="6" width="11.8515625" style="0" bestFit="1" customWidth="1"/>
    <col min="7" max="7" width="11.7109375" style="0" bestFit="1" customWidth="1"/>
    <col min="8" max="8" width="9.7109375" style="0" bestFit="1" customWidth="1"/>
  </cols>
  <sheetData>
    <row r="1" spans="1:6" ht="12.75">
      <c r="A1" s="43" t="s">
        <v>267</v>
      </c>
      <c r="B1" s="43" t="s">
        <v>271</v>
      </c>
      <c r="E1" s="43"/>
      <c r="F1" s="43"/>
    </row>
    <row r="2" spans="1:6" ht="12.75">
      <c r="A2" s="43" t="s">
        <v>229</v>
      </c>
      <c r="B2" s="43"/>
      <c r="E2" s="43"/>
      <c r="F2" s="43"/>
    </row>
    <row r="3" spans="1:6" ht="12.75">
      <c r="A3" s="43" t="s">
        <v>268</v>
      </c>
      <c r="B3" s="43" t="s">
        <v>272</v>
      </c>
      <c r="E3" s="43"/>
      <c r="F3" s="43"/>
    </row>
    <row r="4" spans="1:6" ht="12.75">
      <c r="A4" s="43"/>
      <c r="B4" s="43"/>
      <c r="E4" s="43"/>
      <c r="F4" s="43"/>
    </row>
    <row r="5" spans="1:6" ht="12.75">
      <c r="A5" s="43" t="s">
        <v>273</v>
      </c>
      <c r="B5" s="88" t="s">
        <v>386</v>
      </c>
      <c r="E5" s="43"/>
      <c r="F5" s="43"/>
    </row>
    <row r="6" spans="1:6" ht="12.75">
      <c r="A6" s="43"/>
      <c r="B6" s="43"/>
      <c r="E6" s="43"/>
      <c r="F6" s="43"/>
    </row>
    <row r="7" spans="1:6" ht="12.75">
      <c r="A7" s="43" t="s">
        <v>270</v>
      </c>
      <c r="B7" s="89">
        <v>38807</v>
      </c>
      <c r="E7" s="43"/>
      <c r="F7" s="43"/>
    </row>
    <row r="8" spans="1:6" ht="12.75">
      <c r="A8" s="43"/>
      <c r="B8" s="43"/>
      <c r="E8" s="43"/>
      <c r="F8" s="43"/>
    </row>
    <row r="9" spans="1:6" ht="12.75">
      <c r="A9" s="43" t="s">
        <v>269</v>
      </c>
      <c r="B9" s="88" t="s">
        <v>230</v>
      </c>
      <c r="E9" s="43"/>
      <c r="F9" s="43"/>
    </row>
    <row r="10" spans="1:6" ht="12.75">
      <c r="A10" s="43"/>
      <c r="B10" s="43"/>
      <c r="C10" s="43"/>
      <c r="D10" s="43"/>
      <c r="E10" s="43"/>
      <c r="F10" s="43"/>
    </row>
    <row r="11" spans="1:6" ht="12.75">
      <c r="A11" s="201" t="s">
        <v>231</v>
      </c>
      <c r="B11" s="201"/>
      <c r="C11" s="201"/>
      <c r="D11" s="201"/>
      <c r="E11" s="43"/>
      <c r="F11" s="43"/>
    </row>
    <row r="12" spans="1:6" ht="12.75">
      <c r="A12" s="87"/>
      <c r="B12" s="87"/>
      <c r="C12" s="87"/>
      <c r="D12" s="87"/>
      <c r="E12" s="87"/>
      <c r="F12" s="87"/>
    </row>
    <row r="13" spans="1:6" ht="12.75">
      <c r="A13" s="202" t="s">
        <v>232</v>
      </c>
      <c r="B13" s="202"/>
      <c r="C13" s="202"/>
      <c r="D13" s="202"/>
      <c r="E13" s="54"/>
      <c r="F13" s="60"/>
    </row>
    <row r="14" spans="1:4" ht="12.75">
      <c r="A14" s="54" t="s">
        <v>188</v>
      </c>
      <c r="B14" s="54"/>
      <c r="C14" s="54"/>
      <c r="D14" s="66">
        <f>+'I&amp;E'!D6</f>
        <v>187290</v>
      </c>
    </row>
    <row r="15" spans="1:4" ht="12.75">
      <c r="A15" s="54" t="s">
        <v>233</v>
      </c>
      <c r="B15" s="54"/>
      <c r="C15" s="54"/>
      <c r="D15" s="66">
        <f>'I&amp;E'!D8</f>
        <v>1000</v>
      </c>
    </row>
    <row r="16" spans="1:4" ht="12.75">
      <c r="A16" s="54" t="s">
        <v>348</v>
      </c>
      <c r="B16" s="54"/>
      <c r="C16" s="54"/>
      <c r="D16" s="66">
        <f>+'I&amp;E'!D15</f>
        <v>59620</v>
      </c>
    </row>
    <row r="17" spans="1:4" ht="12.75">
      <c r="A17" s="17" t="s">
        <v>382</v>
      </c>
      <c r="B17" s="54"/>
      <c r="C17" s="54"/>
      <c r="D17" s="66">
        <f>'I&amp;E'!D7</f>
        <v>300000</v>
      </c>
    </row>
    <row r="18" spans="1:4" ht="12.75">
      <c r="A18" s="17" t="s">
        <v>192</v>
      </c>
      <c r="B18" s="54"/>
      <c r="C18" s="54"/>
      <c r="D18" s="66">
        <f>'I&amp;E'!D9</f>
        <v>10000</v>
      </c>
    </row>
    <row r="19" spans="1:4" ht="12.75">
      <c r="A19" s="17" t="s">
        <v>317</v>
      </c>
      <c r="B19" s="54"/>
      <c r="C19" s="54"/>
      <c r="D19" s="66">
        <f>+'I&amp;E'!D10</f>
        <v>9917</v>
      </c>
    </row>
    <row r="20" spans="1:4" ht="12.75">
      <c r="A20" s="17" t="s">
        <v>394</v>
      </c>
      <c r="B20" s="54"/>
      <c r="C20" s="54"/>
      <c r="D20" s="66">
        <f>+'I&amp;E'!D14-'I&amp;E'!B24</f>
        <v>148300</v>
      </c>
    </row>
    <row r="21" spans="1:4" ht="12.75">
      <c r="A21" s="17" t="s">
        <v>391</v>
      </c>
      <c r="B21" s="54"/>
      <c r="C21" s="54"/>
      <c r="D21" s="66">
        <f>+'I&amp;E'!D11-'I&amp;E'!B25</f>
        <v>119243</v>
      </c>
    </row>
    <row r="22" spans="1:4" ht="12.75">
      <c r="A22" s="17" t="s">
        <v>388</v>
      </c>
      <c r="B22" s="54"/>
      <c r="C22" s="54"/>
      <c r="D22" s="66">
        <f>+'I&amp;E'!D12-'I&amp;E'!B27</f>
        <v>25540</v>
      </c>
    </row>
    <row r="23" spans="1:4" ht="12.75">
      <c r="A23" s="17" t="s">
        <v>389</v>
      </c>
      <c r="B23" s="54"/>
      <c r="C23" s="54"/>
      <c r="D23" s="66">
        <f>+'I&amp;E'!D13-'I&amp;E'!B26</f>
        <v>160017</v>
      </c>
    </row>
    <row r="24" spans="1:4" ht="12.75">
      <c r="A24" s="54" t="s">
        <v>234</v>
      </c>
      <c r="B24" s="54"/>
      <c r="C24" s="54"/>
      <c r="D24" s="66">
        <f>+'Scholar.'!B17</f>
        <v>123257.5</v>
      </c>
    </row>
    <row r="25" spans="1:4" ht="12.75">
      <c r="A25" s="54" t="s">
        <v>235</v>
      </c>
      <c r="B25" s="54"/>
      <c r="C25" s="54"/>
      <c r="D25" s="66">
        <f>-Zakat!D13</f>
        <v>-31344.870999999926</v>
      </c>
    </row>
    <row r="26" spans="1:5" ht="12.75">
      <c r="A26" s="54" t="s">
        <v>236</v>
      </c>
      <c r="B26" s="54"/>
      <c r="C26" s="54"/>
      <c r="D26" s="182">
        <f>'IT Detail'!F13</f>
        <v>700140</v>
      </c>
      <c r="E26" s="83"/>
    </row>
    <row r="27" spans="1:8" ht="13.5" thickBot="1">
      <c r="A27" s="54"/>
      <c r="B27" s="90" t="s">
        <v>113</v>
      </c>
      <c r="C27" s="54"/>
      <c r="D27" s="183">
        <f>SUM(D14:D26)</f>
        <v>1812979.6290000002</v>
      </c>
      <c r="F27" s="66">
        <f>+'I&amp;E'!B37</f>
        <v>556427.7714999998</v>
      </c>
      <c r="H27" s="83"/>
    </row>
    <row r="28" spans="1:8" ht="13.5" thickTop="1">
      <c r="A28" s="54"/>
      <c r="B28" s="90"/>
      <c r="C28" s="54"/>
      <c r="D28" s="61"/>
      <c r="H28" s="83"/>
    </row>
    <row r="29" spans="1:6" ht="12.75">
      <c r="A29" s="54" t="s">
        <v>237</v>
      </c>
      <c r="B29" s="54"/>
      <c r="C29" s="54"/>
      <c r="D29" s="182">
        <f>SUM('I&amp;E'!B6:B23)-'I&amp;E'!B13</f>
        <v>135832.50000000003</v>
      </c>
      <c r="E29" t="s">
        <v>395</v>
      </c>
      <c r="F29" s="66">
        <f>+DEP!I60</f>
        <v>100726.2595</v>
      </c>
    </row>
    <row r="30" spans="1:4" ht="12.75">
      <c r="A30" s="54"/>
      <c r="B30" s="54"/>
      <c r="C30" s="54"/>
      <c r="D30" s="61"/>
    </row>
    <row r="31" spans="1:4" ht="12.75">
      <c r="A31" s="186" t="s">
        <v>238</v>
      </c>
      <c r="B31" s="62"/>
      <c r="C31" s="62"/>
      <c r="D31" s="184">
        <f>D27-D29</f>
        <v>1677147.1290000002</v>
      </c>
    </row>
    <row r="32" spans="1:4" ht="13.5">
      <c r="A32" s="59"/>
      <c r="B32" s="59"/>
      <c r="C32" s="59"/>
      <c r="D32" s="182"/>
    </row>
    <row r="33" spans="1:6" ht="12.75">
      <c r="A33" s="186" t="s">
        <v>239</v>
      </c>
      <c r="B33" s="62"/>
      <c r="C33" s="62"/>
      <c r="D33" s="184">
        <f>ROUND(D31*15%,0)</f>
        <v>251572</v>
      </c>
      <c r="F33" s="82">
        <f>-D33</f>
        <v>-251572</v>
      </c>
    </row>
    <row r="34" spans="1:4" ht="13.5">
      <c r="A34" s="59"/>
      <c r="B34" s="59"/>
      <c r="C34" s="59"/>
      <c r="D34" s="182"/>
    </row>
    <row r="35" spans="1:4" ht="12.75">
      <c r="A35" s="62" t="s">
        <v>240</v>
      </c>
      <c r="B35" s="62"/>
      <c r="C35" s="62"/>
      <c r="D35" s="185">
        <f>D31-D33</f>
        <v>1425575.1290000002</v>
      </c>
    </row>
    <row r="36" spans="1:4" ht="13.5">
      <c r="A36" s="59"/>
      <c r="B36" s="59"/>
      <c r="C36" s="59"/>
      <c r="D36" s="182"/>
    </row>
    <row r="37" spans="1:4" ht="13.5">
      <c r="A37" s="59" t="s">
        <v>241</v>
      </c>
      <c r="B37" s="59"/>
      <c r="C37" s="59"/>
      <c r="D37" s="182"/>
    </row>
    <row r="38" spans="1:4" ht="12.75">
      <c r="A38" s="54" t="s">
        <v>242</v>
      </c>
      <c r="B38" s="54"/>
      <c r="C38" s="54"/>
      <c r="D38" s="182">
        <f>'IT Detail'!F15</f>
        <v>846478.5</v>
      </c>
    </row>
    <row r="39" spans="1:6" ht="12.75">
      <c r="A39" s="54" t="s">
        <v>243</v>
      </c>
      <c r="B39" s="54"/>
      <c r="C39" s="54"/>
      <c r="D39" s="182">
        <f>'IT Detail'!F25</f>
        <v>89572</v>
      </c>
      <c r="F39" s="182">
        <f>-D39</f>
        <v>-89572</v>
      </c>
    </row>
    <row r="40" spans="1:4" ht="12.75">
      <c r="A40" s="54"/>
      <c r="B40" s="54"/>
      <c r="C40" s="54"/>
      <c r="D40" s="182"/>
    </row>
    <row r="41" spans="1:4" ht="12.75">
      <c r="A41" s="62" t="s">
        <v>244</v>
      </c>
      <c r="B41" s="62"/>
      <c r="C41" s="62"/>
      <c r="D41" s="185">
        <f>SUM(D38:D40)</f>
        <v>936050.5</v>
      </c>
    </row>
    <row r="42" spans="1:4" ht="12.75">
      <c r="A42" s="63"/>
      <c r="B42" s="63"/>
      <c r="C42" s="63"/>
      <c r="D42" s="182"/>
    </row>
    <row r="43" spans="1:7" ht="12.75">
      <c r="A43" s="62" t="s">
        <v>245</v>
      </c>
      <c r="B43" s="62"/>
      <c r="C43" s="62"/>
      <c r="D43" s="185">
        <f>D35-D41</f>
        <v>489524.6290000002</v>
      </c>
      <c r="E43" s="83"/>
      <c r="F43" s="83">
        <f>SUM(F27:F42)</f>
        <v>316010.03099999984</v>
      </c>
      <c r="G43" s="187">
        <f>+D43-F43</f>
        <v>173514.59800000035</v>
      </c>
    </row>
    <row r="44" spans="1:4" ht="13.5" thickBot="1">
      <c r="A44" s="64"/>
      <c r="B44" s="64"/>
      <c r="C44" s="64"/>
      <c r="D44" s="65"/>
    </row>
    <row r="45" spans="1:6" ht="13.5" thickTop="1">
      <c r="A45" s="43"/>
      <c r="B45" s="43"/>
      <c r="C45" s="43"/>
      <c r="D45" s="43"/>
      <c r="F45" s="43"/>
    </row>
    <row r="46" spans="1:6" ht="12.75">
      <c r="A46" s="43"/>
      <c r="B46" s="43"/>
      <c r="C46" s="43"/>
      <c r="D46" s="43"/>
      <c r="F46" s="43"/>
    </row>
    <row r="47" spans="1:6" ht="12.75">
      <c r="A47" s="43"/>
      <c r="B47" s="43"/>
      <c r="C47" s="43"/>
      <c r="D47" s="43"/>
      <c r="F47" s="43"/>
    </row>
    <row r="48" spans="1:6" ht="12.75">
      <c r="A48" s="43"/>
      <c r="B48" s="43"/>
      <c r="C48" s="43"/>
      <c r="D48" s="43"/>
      <c r="F48" s="43"/>
    </row>
    <row r="49" spans="1:6" ht="12.75">
      <c r="A49" s="43"/>
      <c r="B49" s="43"/>
      <c r="C49" s="43"/>
      <c r="D49" s="43"/>
      <c r="F49" s="43"/>
    </row>
    <row r="50" spans="1:6" ht="12.75">
      <c r="A50" s="43"/>
      <c r="B50" s="43"/>
      <c r="C50" s="43"/>
      <c r="D50" s="43"/>
      <c r="F50" s="43"/>
    </row>
    <row r="51" spans="1:6" ht="12.75">
      <c r="A51" s="43"/>
      <c r="B51" s="43"/>
      <c r="C51" s="43"/>
      <c r="D51" s="43"/>
      <c r="F51" s="43"/>
    </row>
    <row r="52" spans="1:6" ht="12.75">
      <c r="A52" s="43"/>
      <c r="B52" s="43"/>
      <c r="C52" s="43"/>
      <c r="D52" s="43"/>
      <c r="F52" s="43"/>
    </row>
    <row r="53" spans="1:6" ht="12.75">
      <c r="A53" s="43"/>
      <c r="B53" s="43"/>
      <c r="C53" s="43"/>
      <c r="D53" s="43"/>
      <c r="F53" s="43"/>
    </row>
    <row r="54" spans="1:6" ht="12.75">
      <c r="A54" s="43"/>
      <c r="B54" s="43"/>
      <c r="C54" s="43"/>
      <c r="D54" s="43"/>
      <c r="F54" s="43"/>
    </row>
    <row r="55" spans="1:6" ht="12.75">
      <c r="A55" s="43"/>
      <c r="B55" s="43"/>
      <c r="C55" s="43"/>
      <c r="D55" s="43"/>
      <c r="F55" s="43"/>
    </row>
    <row r="56" spans="1:6" ht="12.75">
      <c r="A56" s="43"/>
      <c r="B56" s="43"/>
      <c r="C56" s="43"/>
      <c r="D56" s="43"/>
      <c r="F56" s="43"/>
    </row>
    <row r="57" spans="1:6" ht="12.75">
      <c r="A57" s="43"/>
      <c r="B57" s="43"/>
      <c r="C57" s="43"/>
      <c r="D57" s="43"/>
      <c r="F57" s="43"/>
    </row>
  </sheetData>
  <mergeCells count="2">
    <mergeCell ref="A13:D13"/>
    <mergeCell ref="A11:D11"/>
  </mergeCells>
  <printOptions horizontalCentered="1"/>
  <pageMargins left="0.75" right="0.75" top="1" bottom="1" header="0.5" footer="0.5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B4">
      <selection activeCell="D12" sqref="D12:F12"/>
    </sheetView>
  </sheetViews>
  <sheetFormatPr defaultColWidth="9.140625" defaultRowHeight="12.75"/>
  <cols>
    <col min="1" max="1" width="28.00390625" style="0" bestFit="1" customWidth="1"/>
    <col min="2" max="2" width="16.140625" style="0" customWidth="1"/>
    <col min="3" max="3" width="16.28125" style="0" customWidth="1"/>
    <col min="4" max="4" width="17.140625" style="0" customWidth="1"/>
    <col min="5" max="5" width="17.57421875" style="0" customWidth="1"/>
    <col min="6" max="6" width="10.00390625" style="0" bestFit="1" customWidth="1"/>
  </cols>
  <sheetData>
    <row r="1" spans="1:6" ht="12.75">
      <c r="A1" s="17" t="s">
        <v>227</v>
      </c>
      <c r="B1" s="17"/>
      <c r="C1" s="67" t="s">
        <v>228</v>
      </c>
      <c r="D1" s="17"/>
      <c r="E1" s="17"/>
      <c r="F1" s="17"/>
    </row>
    <row r="2" spans="1:6" ht="12.75">
      <c r="A2" s="17" t="s">
        <v>247</v>
      </c>
      <c r="B2" s="17"/>
      <c r="C2" s="17" t="s">
        <v>387</v>
      </c>
      <c r="D2" s="17"/>
      <c r="E2" s="17"/>
      <c r="F2" s="17"/>
    </row>
    <row r="3" spans="1:6" ht="13.5" thickBot="1">
      <c r="A3" s="17"/>
      <c r="B3" s="17"/>
      <c r="C3" s="17"/>
      <c r="D3" s="17"/>
      <c r="E3" s="17"/>
      <c r="F3" s="17"/>
    </row>
    <row r="4" spans="1:6" ht="13.5">
      <c r="A4" s="68"/>
      <c r="B4" s="69"/>
      <c r="C4" s="69"/>
      <c r="D4" s="69"/>
      <c r="E4" s="69"/>
      <c r="F4" s="70"/>
    </row>
    <row r="5" spans="1:6" ht="13.5">
      <c r="A5" s="71"/>
      <c r="B5" s="72" t="s">
        <v>248</v>
      </c>
      <c r="C5" s="73" t="s">
        <v>249</v>
      </c>
      <c r="D5" s="73" t="s">
        <v>250</v>
      </c>
      <c r="E5" s="73" t="s">
        <v>251</v>
      </c>
      <c r="F5" s="73" t="s">
        <v>113</v>
      </c>
    </row>
    <row r="6" spans="1:6" ht="12.75">
      <c r="A6" s="74" t="s">
        <v>252</v>
      </c>
      <c r="B6" s="60"/>
      <c r="C6" s="60"/>
      <c r="D6" s="60"/>
      <c r="E6" s="60"/>
      <c r="F6" s="60"/>
    </row>
    <row r="7" spans="1:6" ht="12.75">
      <c r="A7" s="74"/>
      <c r="B7" s="60"/>
      <c r="C7" s="60"/>
      <c r="D7" s="60"/>
      <c r="E7" s="60"/>
      <c r="F7" s="60"/>
    </row>
    <row r="8" spans="1:6" ht="12.75">
      <c r="A8" s="75" t="s">
        <v>253</v>
      </c>
      <c r="B8" s="76">
        <f>SUM('T.I'!D6:D17)</f>
        <v>363613</v>
      </c>
      <c r="C8" s="76">
        <f>SUM(Iqra!D7:D12)</f>
        <v>0</v>
      </c>
      <c r="D8" s="76">
        <f>SUM('J.R.career'!D6:D7)</f>
        <v>195924</v>
      </c>
      <c r="E8" s="76">
        <f>'J.r.school'!D6</f>
        <v>64970</v>
      </c>
      <c r="F8" s="76">
        <f>SUM(B8:E8)</f>
        <v>624507</v>
      </c>
    </row>
    <row r="9" spans="1:6" ht="12.75">
      <c r="A9" s="75" t="s">
        <v>254</v>
      </c>
      <c r="B9" s="76">
        <v>0</v>
      </c>
      <c r="C9" s="76">
        <v>0</v>
      </c>
      <c r="D9" s="76">
        <f>SUM('J.R.career'!D8:D9)</f>
        <v>69388</v>
      </c>
      <c r="E9" s="76">
        <v>0</v>
      </c>
      <c r="F9" s="76">
        <f>SUM(B9:E9)</f>
        <v>69388</v>
      </c>
    </row>
    <row r="10" spans="1:6" ht="12.75">
      <c r="A10" s="75" t="s">
        <v>255</v>
      </c>
      <c r="B10" s="76">
        <v>0</v>
      </c>
      <c r="C10" s="76">
        <v>0</v>
      </c>
      <c r="D10" s="76">
        <v>0</v>
      </c>
      <c r="E10" s="76">
        <v>0</v>
      </c>
      <c r="F10" s="76">
        <f>SUM(B10:E10)</f>
        <v>0</v>
      </c>
    </row>
    <row r="11" spans="1:6" ht="12.75">
      <c r="A11" s="75" t="s">
        <v>256</v>
      </c>
      <c r="B11" s="76">
        <f>'T.I'!D18</f>
        <v>6245</v>
      </c>
      <c r="C11" s="76">
        <f>Iqra!D6</f>
        <v>0</v>
      </c>
      <c r="D11" s="76">
        <v>0</v>
      </c>
      <c r="E11" s="76">
        <v>0</v>
      </c>
      <c r="F11" s="76">
        <f>SUM(B11:E11)</f>
        <v>6245</v>
      </c>
    </row>
    <row r="12" spans="1:6" ht="12.75">
      <c r="A12" s="75" t="s">
        <v>257</v>
      </c>
      <c r="B12" s="76">
        <v>0</v>
      </c>
      <c r="C12" s="76"/>
      <c r="D12" s="76">
        <v>0</v>
      </c>
      <c r="E12" s="76">
        <v>0</v>
      </c>
      <c r="F12" s="76">
        <v>0</v>
      </c>
    </row>
    <row r="13" spans="1:7" ht="13.5" thickBot="1">
      <c r="A13" s="180" t="s">
        <v>258</v>
      </c>
      <c r="B13" s="77">
        <f>SUM(B8:B12)</f>
        <v>369858</v>
      </c>
      <c r="C13" s="77">
        <f>SUM(C8:C12)</f>
        <v>0</v>
      </c>
      <c r="D13" s="77">
        <f>SUM(D8:D12)</f>
        <v>265312</v>
      </c>
      <c r="E13" s="77">
        <f>SUM(E8:E12)</f>
        <v>64970</v>
      </c>
      <c r="F13" s="77">
        <f>SUM(F8:F12)</f>
        <v>700140</v>
      </c>
      <c r="G13" s="93"/>
    </row>
    <row r="14" spans="1:6" ht="13.5" thickTop="1">
      <c r="A14" s="78"/>
      <c r="B14" s="79"/>
      <c r="C14" s="79"/>
      <c r="D14" s="79"/>
      <c r="E14" s="79"/>
      <c r="F14" s="79"/>
    </row>
    <row r="15" spans="1:6" ht="13.5" thickBot="1">
      <c r="A15" s="78" t="s">
        <v>259</v>
      </c>
      <c r="B15" s="77">
        <f>'T.I'!B27-'T.I'!B10</f>
        <v>510650.00000000006</v>
      </c>
      <c r="C15" s="77">
        <f>Iqra!B19-Iqra!B9</f>
        <v>0</v>
      </c>
      <c r="D15" s="77">
        <f>'J.R.career'!B27-'J.R.career'!B19-57984</f>
        <v>275188.5</v>
      </c>
      <c r="E15" s="77">
        <f>SUM('J.r.school'!B6:B13)</f>
        <v>60640</v>
      </c>
      <c r="F15" s="77">
        <f>SUM(B15:E15)</f>
        <v>846478.5</v>
      </c>
    </row>
    <row r="16" spans="1:6" ht="13.5" thickTop="1">
      <c r="A16" s="74"/>
      <c r="B16" s="76"/>
      <c r="C16" s="76"/>
      <c r="D16" s="76"/>
      <c r="E16" s="76"/>
      <c r="F16" s="76"/>
    </row>
    <row r="17" spans="1:6" ht="12.75">
      <c r="A17" s="74" t="s">
        <v>260</v>
      </c>
      <c r="B17" s="76"/>
      <c r="C17" s="76"/>
      <c r="D17" s="76"/>
      <c r="E17" s="76"/>
      <c r="F17" s="76"/>
    </row>
    <row r="18" spans="1:6" ht="12.75">
      <c r="A18" s="75" t="s">
        <v>261</v>
      </c>
      <c r="B18" s="76">
        <v>0</v>
      </c>
      <c r="C18" s="76"/>
      <c r="D18" s="76"/>
      <c r="E18" s="76"/>
      <c r="F18" s="76">
        <f aca="true" t="shared" si="0" ref="F18:F24">SUM(B18:E18)</f>
        <v>0</v>
      </c>
    </row>
    <row r="19" spans="1:6" ht="12.75">
      <c r="A19" s="75" t="s">
        <v>265</v>
      </c>
      <c r="B19" s="76">
        <v>0</v>
      </c>
      <c r="C19" s="76"/>
      <c r="D19" s="76"/>
      <c r="E19" s="76"/>
      <c r="F19" s="76">
        <f t="shared" si="0"/>
        <v>0</v>
      </c>
    </row>
    <row r="20" spans="1:6" ht="12.75">
      <c r="A20" s="75" t="s">
        <v>266</v>
      </c>
      <c r="B20" s="76">
        <f>+DEP!D46</f>
        <v>84772</v>
      </c>
      <c r="C20" s="76"/>
      <c r="D20" s="76"/>
      <c r="E20" s="76"/>
      <c r="F20" s="76">
        <f t="shared" si="0"/>
        <v>84772</v>
      </c>
    </row>
    <row r="21" spans="1:6" ht="12.75">
      <c r="A21" s="75" t="s">
        <v>262</v>
      </c>
      <c r="B21" s="76">
        <v>0</v>
      </c>
      <c r="C21" s="76"/>
      <c r="D21" s="76"/>
      <c r="E21" s="76"/>
      <c r="F21" s="76">
        <f t="shared" si="0"/>
        <v>0</v>
      </c>
    </row>
    <row r="22" spans="1:6" ht="12.75">
      <c r="A22" s="75" t="s">
        <v>14</v>
      </c>
      <c r="B22" s="76">
        <v>0</v>
      </c>
      <c r="C22" s="76"/>
      <c r="D22" s="76"/>
      <c r="E22" s="76"/>
      <c r="F22" s="76">
        <f t="shared" si="0"/>
        <v>0</v>
      </c>
    </row>
    <row r="23" spans="1:6" ht="12.75">
      <c r="A23" s="75" t="s">
        <v>263</v>
      </c>
      <c r="B23" s="76">
        <f>+DEP!D39</f>
        <v>4800</v>
      </c>
      <c r="C23" s="76"/>
      <c r="D23" s="76"/>
      <c r="E23" s="76"/>
      <c r="F23" s="76">
        <f t="shared" si="0"/>
        <v>4800</v>
      </c>
    </row>
    <row r="24" spans="1:6" ht="12.75">
      <c r="A24" s="75" t="s">
        <v>264</v>
      </c>
      <c r="B24" s="76">
        <v>0</v>
      </c>
      <c r="C24" s="2"/>
      <c r="D24" s="2"/>
      <c r="E24" s="2"/>
      <c r="F24" s="76">
        <f t="shared" si="0"/>
        <v>0</v>
      </c>
    </row>
    <row r="25" spans="1:6" ht="13.5" thickBot="1">
      <c r="A25" s="181" t="s">
        <v>258</v>
      </c>
      <c r="B25" s="77">
        <f>SUM(B18:B24)</f>
        <v>89572</v>
      </c>
      <c r="C25" s="77">
        <f>SUM(C18:C24)</f>
        <v>0</v>
      </c>
      <c r="D25" s="77">
        <f>SUM(D18:D24)</f>
        <v>0</v>
      </c>
      <c r="E25" s="77">
        <f>SUM(E18:E24)</f>
        <v>0</v>
      </c>
      <c r="F25" s="77">
        <f>SUM(F18:F24)</f>
        <v>89572</v>
      </c>
    </row>
    <row r="26" spans="1:6" ht="14.25" thickBot="1" thickTop="1">
      <c r="A26" s="80"/>
      <c r="B26" s="81"/>
      <c r="C26" s="81"/>
      <c r="D26" s="81"/>
      <c r="E26" s="81"/>
      <c r="F26" s="81"/>
    </row>
    <row r="27" spans="1:6" ht="12.75">
      <c r="A27" s="17"/>
      <c r="B27" s="17"/>
      <c r="C27" s="17"/>
      <c r="D27" s="17"/>
      <c r="E27" s="17"/>
      <c r="F27" s="17"/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</sheetData>
  <printOptions/>
  <pageMargins left="0.75" right="0.75" top="1" bottom="1" header="0.5" footer="0.5"/>
  <pageSetup horizontalDpi="120" verticalDpi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3" sqref="A13"/>
    </sheetView>
  </sheetViews>
  <sheetFormatPr defaultColWidth="9.140625" defaultRowHeight="12.75"/>
  <cols>
    <col min="1" max="1" width="23.421875" style="0" customWidth="1"/>
    <col min="2" max="2" width="11.00390625" style="0" bestFit="1" customWidth="1"/>
    <col min="3" max="3" width="24.00390625" style="0" bestFit="1" customWidth="1"/>
    <col min="4" max="4" width="12.7109375" style="0" bestFit="1" customWidth="1"/>
  </cols>
  <sheetData>
    <row r="1" spans="1:4" ht="12.75">
      <c r="A1" s="203" t="s">
        <v>296</v>
      </c>
      <c r="B1" s="203"/>
      <c r="C1" s="203"/>
      <c r="D1" s="203"/>
    </row>
    <row r="2" spans="1:4" ht="12.75">
      <c r="A2" s="18" t="str">
        <f>'I&amp;E'!A2</f>
        <v>Income &amp; Expenditure Account </v>
      </c>
      <c r="B2" s="27"/>
      <c r="C2" s="27"/>
      <c r="D2" s="32"/>
    </row>
    <row r="3" spans="1:4" ht="12.75">
      <c r="A3" s="18" t="str">
        <f>Zakat!A3</f>
        <v> For the year Ended 31.3.2006</v>
      </c>
      <c r="B3" s="27"/>
      <c r="C3" s="27"/>
      <c r="D3" s="32"/>
    </row>
    <row r="4" spans="1:4" ht="12.75">
      <c r="A4" s="18"/>
      <c r="B4" s="27"/>
      <c r="C4" s="27"/>
      <c r="D4" s="32"/>
    </row>
    <row r="5" spans="1:4" ht="12.75">
      <c r="A5" s="25" t="s">
        <v>48</v>
      </c>
      <c r="B5" s="31" t="s">
        <v>49</v>
      </c>
      <c r="C5" s="31" t="s">
        <v>50</v>
      </c>
      <c r="D5" s="31" t="s">
        <v>49</v>
      </c>
    </row>
    <row r="6" spans="1:4" ht="12.75">
      <c r="A6" s="17" t="s">
        <v>81</v>
      </c>
      <c r="B6" s="34">
        <f>TRIAL!N37</f>
        <v>150</v>
      </c>
      <c r="C6" s="10" t="s">
        <v>297</v>
      </c>
      <c r="D6" s="10">
        <f>TRIAL!O21</f>
        <v>64970</v>
      </c>
    </row>
    <row r="7" spans="1:4" ht="12.75">
      <c r="A7" s="17" t="s">
        <v>74</v>
      </c>
      <c r="B7" s="34">
        <f>TRIAL!N39</f>
        <v>857</v>
      </c>
      <c r="C7" s="10"/>
      <c r="D7" s="10"/>
    </row>
    <row r="8" spans="1:4" ht="12.75">
      <c r="A8" s="17" t="s">
        <v>54</v>
      </c>
      <c r="B8" s="34">
        <f>TRIAL!N44</f>
        <v>383</v>
      </c>
      <c r="C8" s="10"/>
      <c r="D8" s="10"/>
    </row>
    <row r="9" spans="1:4" ht="12.75">
      <c r="A9" s="17" t="s">
        <v>322</v>
      </c>
      <c r="B9" s="34">
        <f>+TRIAL!N43</f>
        <v>12425</v>
      </c>
      <c r="C9" s="26"/>
      <c r="D9" s="2"/>
    </row>
    <row r="10" spans="1:4" ht="12.75">
      <c r="A10" s="17" t="s">
        <v>221</v>
      </c>
      <c r="B10" s="34">
        <f>TRIAL!N80</f>
        <v>37920</v>
      </c>
      <c r="C10" s="26"/>
      <c r="D10" s="10"/>
    </row>
    <row r="11" spans="1:4" ht="12.75">
      <c r="A11" s="20" t="s">
        <v>75</v>
      </c>
      <c r="B11" s="34">
        <f>TRIAL!N64</f>
        <v>3364</v>
      </c>
      <c r="C11" s="26"/>
      <c r="D11" s="10"/>
    </row>
    <row r="12" spans="1:4" ht="12.75">
      <c r="A12" s="17" t="s">
        <v>55</v>
      </c>
      <c r="B12" s="34">
        <f>TRIAL!N67</f>
        <v>1391</v>
      </c>
      <c r="C12" s="10"/>
      <c r="D12" s="10"/>
    </row>
    <row r="13" spans="1:4" ht="12.75">
      <c r="A13" s="17" t="s">
        <v>323</v>
      </c>
      <c r="B13" s="34">
        <f>+TRIAL!N58</f>
        <v>4150</v>
      </c>
      <c r="C13" s="10"/>
      <c r="D13" s="10"/>
    </row>
    <row r="14" spans="2:4" ht="12.75">
      <c r="B14" s="34"/>
      <c r="C14" s="10"/>
      <c r="D14" s="10"/>
    </row>
    <row r="15" spans="2:4" ht="12.75">
      <c r="B15" s="34"/>
      <c r="C15" s="10"/>
      <c r="D15" s="10"/>
    </row>
    <row r="16" spans="1:4" ht="12.75">
      <c r="A16" s="17" t="s">
        <v>314</v>
      </c>
      <c r="B16" s="34">
        <f>SUM(D6:D17)-SUM(B6:B13)</f>
        <v>4330</v>
      </c>
      <c r="C16" s="26"/>
      <c r="D16" s="10"/>
    </row>
    <row r="17" spans="1:4" ht="12.75">
      <c r="A17" s="17" t="s">
        <v>315</v>
      </c>
      <c r="B17" s="34"/>
      <c r="C17" s="26"/>
      <c r="D17" s="10"/>
    </row>
    <row r="18" spans="1:4" ht="12.75">
      <c r="A18" s="10" t="s">
        <v>312</v>
      </c>
      <c r="B18" s="15"/>
      <c r="C18" s="26"/>
      <c r="D18" s="15"/>
    </row>
    <row r="19" spans="1:4" ht="13.5" thickBot="1">
      <c r="A19" s="17"/>
      <c r="B19" s="21">
        <f>SUM(B6:B18)</f>
        <v>64970</v>
      </c>
      <c r="C19" s="10"/>
      <c r="D19" s="21">
        <f>SUM(D6:D18)</f>
        <v>64970</v>
      </c>
    </row>
    <row r="20" spans="1:4" ht="13.5" thickTop="1">
      <c r="A20" s="17"/>
      <c r="B20" s="15"/>
      <c r="C20" s="10"/>
      <c r="D20" s="15"/>
    </row>
    <row r="21" spans="1:4" ht="12.75">
      <c r="A21" s="9" t="s">
        <v>68</v>
      </c>
      <c r="B21" s="11"/>
      <c r="C21" s="10"/>
      <c r="D21" s="16"/>
    </row>
    <row r="22" spans="1:4" ht="12.75">
      <c r="A22" s="9"/>
      <c r="B22" s="11"/>
      <c r="C22" s="10"/>
      <c r="D22" s="16"/>
    </row>
    <row r="23" spans="1:4" ht="12.75">
      <c r="A23" s="9"/>
      <c r="B23" s="11"/>
      <c r="C23" s="10"/>
      <c r="D23" s="16"/>
    </row>
    <row r="24" spans="1:4" ht="12.75">
      <c r="A24" s="9"/>
      <c r="B24" s="11"/>
      <c r="C24" s="10"/>
      <c r="D24" s="16"/>
    </row>
    <row r="25" spans="1:4" ht="12.75">
      <c r="A25" s="55"/>
      <c r="B25" s="11"/>
      <c r="C25" s="12"/>
      <c r="D25" s="11"/>
    </row>
    <row r="26" spans="1:4" ht="12.75">
      <c r="A26" s="55"/>
      <c r="B26" s="10"/>
      <c r="C26" s="12"/>
      <c r="D26" s="11"/>
    </row>
    <row r="27" spans="1:4" ht="12.75">
      <c r="A27" s="55" t="s">
        <v>71</v>
      </c>
      <c r="B27" s="10"/>
      <c r="C27" s="12" t="s">
        <v>69</v>
      </c>
      <c r="D27" s="13" t="s">
        <v>70</v>
      </c>
    </row>
    <row r="28" spans="1:4" ht="12.75">
      <c r="A28" s="55" t="s">
        <v>154</v>
      </c>
      <c r="B28" s="16"/>
      <c r="C28" s="55" t="s">
        <v>154</v>
      </c>
      <c r="D28" s="16"/>
    </row>
    <row r="29" spans="1:4" ht="12.75">
      <c r="A29" s="9" t="s">
        <v>185</v>
      </c>
      <c r="B29" s="10"/>
      <c r="C29" s="9" t="s">
        <v>185</v>
      </c>
      <c r="D29" s="11"/>
    </row>
  </sheetData>
  <mergeCells count="1">
    <mergeCell ref="A1:D1"/>
  </mergeCells>
  <printOptions horizontalCentered="1"/>
  <pageMargins left="0.75" right="0.75" top="0.78" bottom="0.6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4">
      <selection activeCell="A30" sqref="A30"/>
    </sheetView>
  </sheetViews>
  <sheetFormatPr defaultColWidth="9.140625" defaultRowHeight="12.75"/>
  <cols>
    <col min="1" max="1" width="25.57421875" style="17" customWidth="1"/>
    <col min="2" max="2" width="11.00390625" style="17" bestFit="1" customWidth="1"/>
    <col min="3" max="3" width="25.8515625" style="17" bestFit="1" customWidth="1"/>
    <col min="4" max="4" width="12.7109375" style="17" bestFit="1" customWidth="1"/>
    <col min="5" max="16384" width="9.140625" style="17" customWidth="1"/>
  </cols>
  <sheetData>
    <row r="1" spans="1:4" ht="12.75">
      <c r="A1" s="203" t="s">
        <v>134</v>
      </c>
      <c r="B1" s="203"/>
      <c r="C1" s="203"/>
      <c r="D1" s="203"/>
    </row>
    <row r="2" spans="1:4" ht="12.75">
      <c r="A2" s="18" t="str">
        <f>+'I&amp;E'!A2</f>
        <v>Income &amp; Expenditure Account </v>
      </c>
      <c r="B2" s="27"/>
      <c r="C2" s="27"/>
      <c r="D2" s="32"/>
    </row>
    <row r="3" spans="1:4" ht="12.75">
      <c r="A3" s="18" t="str">
        <f>Zakat!A3</f>
        <v> For the year Ended 31.3.2006</v>
      </c>
      <c r="B3" s="27"/>
      <c r="C3" s="27"/>
      <c r="D3" s="32"/>
    </row>
    <row r="4" spans="1:4" ht="12.75">
      <c r="A4" s="18"/>
      <c r="B4" s="27"/>
      <c r="C4" s="27"/>
      <c r="D4" s="32"/>
    </row>
    <row r="5" spans="1:4" ht="12.75">
      <c r="A5" s="25" t="s">
        <v>48</v>
      </c>
      <c r="B5" s="31" t="s">
        <v>49</v>
      </c>
      <c r="C5" s="31" t="s">
        <v>50</v>
      </c>
      <c r="D5" s="31" t="s">
        <v>49</v>
      </c>
    </row>
    <row r="6" spans="1:4" ht="12.75">
      <c r="A6" s="17" t="s">
        <v>289</v>
      </c>
      <c r="B6" s="58">
        <f>TRIAL!P37</f>
        <v>16575</v>
      </c>
      <c r="C6" s="10" t="s">
        <v>378</v>
      </c>
      <c r="D6" s="10">
        <f>TRIAL!Q7</f>
        <v>194950</v>
      </c>
    </row>
    <row r="7" spans="1:4" ht="12.75">
      <c r="A7" s="17" t="s">
        <v>290</v>
      </c>
      <c r="B7" s="58">
        <f>TRIAL!P60</f>
        <v>17600</v>
      </c>
      <c r="C7" s="10" t="s">
        <v>379</v>
      </c>
      <c r="D7" s="10">
        <f>TRIAL!Q8</f>
        <v>974</v>
      </c>
    </row>
    <row r="8" spans="1:4" ht="12.75">
      <c r="A8" s="17" t="s">
        <v>54</v>
      </c>
      <c r="B8" s="58">
        <f>TRIAL!P44</f>
        <v>3715</v>
      </c>
      <c r="C8" s="10" t="s">
        <v>404</v>
      </c>
      <c r="D8" s="10">
        <f>TRIAL!Q33</f>
        <v>2588</v>
      </c>
    </row>
    <row r="9" spans="1:4" ht="12.75">
      <c r="A9" s="17" t="s">
        <v>89</v>
      </c>
      <c r="B9" s="58">
        <f>TRIAL!P50</f>
        <v>22508</v>
      </c>
      <c r="C9" s="10" t="s">
        <v>405</v>
      </c>
      <c r="D9" s="10">
        <f>TRIAL!Q19</f>
        <v>66800</v>
      </c>
    </row>
    <row r="10" spans="1:4" ht="12.75">
      <c r="A10" s="17" t="s">
        <v>373</v>
      </c>
      <c r="B10" s="58">
        <f>TRIAL!P64</f>
        <v>3427.5</v>
      </c>
      <c r="C10" s="10"/>
      <c r="D10" s="10"/>
    </row>
    <row r="11" spans="1:5" ht="12.75">
      <c r="A11" s="17" t="s">
        <v>401</v>
      </c>
      <c r="B11" s="58">
        <f>TRIAL!P78+TRIAL!P61</f>
        <v>22403</v>
      </c>
      <c r="C11" s="26" t="s">
        <v>313</v>
      </c>
      <c r="D11" s="10">
        <f>SUM(B27)-SUM(D6:D10)</f>
        <v>81675.81599999999</v>
      </c>
      <c r="E11" s="2"/>
    </row>
    <row r="12" spans="1:5" ht="12.75">
      <c r="A12" s="17" t="s">
        <v>374</v>
      </c>
      <c r="B12" s="58">
        <f>TRIAL!P72</f>
        <v>32752</v>
      </c>
      <c r="C12" s="26" t="s">
        <v>311</v>
      </c>
      <c r="D12" s="10"/>
      <c r="E12" s="2"/>
    </row>
    <row r="13" spans="1:4" ht="12.75">
      <c r="A13" s="17" t="s">
        <v>56</v>
      </c>
      <c r="B13" s="58">
        <f>TRIAL!P66</f>
        <v>960</v>
      </c>
      <c r="C13" s="10" t="s">
        <v>312</v>
      </c>
      <c r="D13" s="10"/>
    </row>
    <row r="14" spans="1:3" ht="12.75">
      <c r="A14" s="17" t="s">
        <v>103</v>
      </c>
      <c r="B14" s="58">
        <f>TRIAL!P73</f>
        <v>30213</v>
      </c>
      <c r="C14" s="26"/>
    </row>
    <row r="15" spans="1:3" ht="12.75">
      <c r="A15" s="17" t="s">
        <v>325</v>
      </c>
      <c r="B15" s="58">
        <f>+TRIAL!P63</f>
        <v>330</v>
      </c>
      <c r="C15" s="26"/>
    </row>
    <row r="16" spans="1:3" ht="12.75">
      <c r="A16" s="17" t="s">
        <v>74</v>
      </c>
      <c r="B16" s="34">
        <f>TRIAL!P39</f>
        <v>60</v>
      </c>
      <c r="C16" s="26"/>
    </row>
    <row r="17" spans="1:2" ht="12.75">
      <c r="A17" s="17" t="s">
        <v>219</v>
      </c>
      <c r="B17" s="34">
        <f>TRIAL!P62</f>
        <v>2518</v>
      </c>
    </row>
    <row r="18" spans="1:2" ht="12.75">
      <c r="A18" s="17" t="s">
        <v>166</v>
      </c>
      <c r="B18" s="58">
        <f>TRIAL!P80</f>
        <v>1190</v>
      </c>
    </row>
    <row r="19" spans="1:2" ht="12.75">
      <c r="A19" s="17" t="s">
        <v>298</v>
      </c>
      <c r="B19" s="58">
        <f>+TRIAL!P46</f>
        <v>13815.315999999992</v>
      </c>
    </row>
    <row r="20" spans="1:2" ht="12.75">
      <c r="A20" s="17" t="s">
        <v>59</v>
      </c>
      <c r="B20" s="34">
        <f>TRIAL!P76</f>
        <v>3687</v>
      </c>
    </row>
    <row r="21" spans="1:2" ht="12.75">
      <c r="A21" s="17" t="s">
        <v>55</v>
      </c>
      <c r="B21" s="34">
        <f>TRIAL!P67</f>
        <v>5560</v>
      </c>
    </row>
    <row r="22" spans="1:2" ht="12.75">
      <c r="A22" s="17" t="s">
        <v>73</v>
      </c>
      <c r="B22" s="34">
        <f>TRIAL!P74</f>
        <v>168174</v>
      </c>
    </row>
    <row r="23" spans="1:2" ht="12.75">
      <c r="A23" s="17" t="s">
        <v>303</v>
      </c>
      <c r="B23" s="34"/>
    </row>
    <row r="24" spans="1:2" ht="12.75">
      <c r="A24" s="17" t="s">
        <v>324</v>
      </c>
      <c r="B24" s="34">
        <f>+TRIAL!P58</f>
        <v>1500</v>
      </c>
    </row>
    <row r="26" spans="1:3" ht="12.75">
      <c r="A26" s="10"/>
      <c r="C26" s="14"/>
    </row>
    <row r="27" spans="2:4" ht="13.5" thickBot="1">
      <c r="B27" s="21">
        <f>SUM(B6:B26)</f>
        <v>346987.816</v>
      </c>
      <c r="C27" s="10"/>
      <c r="D27" s="21">
        <f>SUM(D6:D26)</f>
        <v>346987.816</v>
      </c>
    </row>
    <row r="28" spans="1:4" ht="13.5" thickTop="1">
      <c r="A28" s="17" t="s">
        <v>406</v>
      </c>
      <c r="B28" s="16"/>
      <c r="C28" s="10"/>
      <c r="D28" s="16"/>
    </row>
    <row r="29" spans="1:4" ht="12.75">
      <c r="A29" s="17" t="s">
        <v>407</v>
      </c>
      <c r="B29" s="16"/>
      <c r="C29" s="10"/>
      <c r="D29" s="16"/>
    </row>
    <row r="30" spans="2:4" ht="12.75">
      <c r="B30" s="10"/>
      <c r="C30" s="12"/>
      <c r="D30" s="13"/>
    </row>
    <row r="31" spans="1:4" ht="12.75">
      <c r="A31" s="9" t="s">
        <v>68</v>
      </c>
      <c r="B31" s="11"/>
      <c r="C31" s="12"/>
      <c r="D31" s="13"/>
    </row>
    <row r="32" spans="1:4" ht="12.75">
      <c r="A32" s="9"/>
      <c r="B32" s="11"/>
      <c r="C32" s="12"/>
      <c r="D32" s="13"/>
    </row>
    <row r="33" spans="1:4" ht="12.75">
      <c r="A33" s="9"/>
      <c r="B33" s="11"/>
      <c r="C33" s="12"/>
      <c r="D33" s="13"/>
    </row>
    <row r="34" spans="1:4" ht="12.75">
      <c r="A34" s="9"/>
      <c r="B34" s="11"/>
      <c r="C34" s="12"/>
      <c r="D34" s="13"/>
    </row>
    <row r="35" spans="1:4" ht="12.75">
      <c r="A35" s="9"/>
      <c r="B35" s="11"/>
      <c r="C35" s="12"/>
      <c r="D35" s="13"/>
    </row>
    <row r="36" spans="1:4" ht="12.75">
      <c r="A36" s="55"/>
      <c r="B36" s="11"/>
      <c r="C36" s="12"/>
      <c r="D36" s="11"/>
    </row>
    <row r="37" spans="1:4" ht="12.75">
      <c r="A37" s="55"/>
      <c r="B37" s="11"/>
      <c r="C37" s="12"/>
      <c r="D37" s="10"/>
    </row>
    <row r="38" spans="1:4" ht="12.75">
      <c r="A38" s="55" t="s">
        <v>71</v>
      </c>
      <c r="B38" s="10"/>
      <c r="C38" s="12" t="s">
        <v>69</v>
      </c>
      <c r="D38" s="13" t="s">
        <v>70</v>
      </c>
    </row>
    <row r="39" spans="1:4" ht="12.75">
      <c r="A39" s="55" t="s">
        <v>154</v>
      </c>
      <c r="B39" s="16"/>
      <c r="C39" s="55" t="s">
        <v>154</v>
      </c>
      <c r="D39" s="16"/>
    </row>
    <row r="40" spans="1:4" ht="12.75">
      <c r="A40" s="9" t="s">
        <v>185</v>
      </c>
      <c r="B40" s="10"/>
      <c r="C40" s="9" t="s">
        <v>185</v>
      </c>
      <c r="D40" s="11"/>
    </row>
    <row r="41" spans="1:4" ht="12.75">
      <c r="A41" s="55"/>
      <c r="B41" s="10"/>
      <c r="C41" s="12"/>
      <c r="D41" s="13"/>
    </row>
    <row r="42" spans="1:4" ht="12.75">
      <c r="A42" s="55"/>
      <c r="B42" s="16"/>
      <c r="C42" s="55"/>
      <c r="D42" s="16"/>
    </row>
    <row r="43" spans="1:4" ht="12.75">
      <c r="A43" s="9"/>
      <c r="B43" s="10"/>
      <c r="C43" s="9"/>
      <c r="D43" s="11"/>
    </row>
  </sheetData>
  <mergeCells count="1">
    <mergeCell ref="A1:D1"/>
  </mergeCells>
  <printOptions horizontalCentered="1"/>
  <pageMargins left="0.75" right="0.75" top="0.64" bottom="0.56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B13" sqref="B13"/>
    </sheetView>
  </sheetViews>
  <sheetFormatPr defaultColWidth="9.140625" defaultRowHeight="12.75"/>
  <cols>
    <col min="1" max="1" width="23.28125" style="0" customWidth="1"/>
    <col min="2" max="2" width="11.00390625" style="0" bestFit="1" customWidth="1"/>
    <col min="3" max="3" width="25.7109375" style="0" bestFit="1" customWidth="1"/>
    <col min="4" max="4" width="12.7109375" style="0" bestFit="1" customWidth="1"/>
  </cols>
  <sheetData>
    <row r="1" spans="1:4" ht="12.75">
      <c r="A1" s="18" t="s">
        <v>86</v>
      </c>
      <c r="B1" s="27"/>
      <c r="C1" s="27"/>
      <c r="D1" s="27"/>
    </row>
    <row r="2" spans="1:4" ht="12.75">
      <c r="A2" s="18" t="str">
        <f>+'Scholar.'!A2</f>
        <v>Income &amp; Expenditure Account </v>
      </c>
      <c r="B2" s="27"/>
      <c r="C2" s="27"/>
      <c r="D2" s="32"/>
    </row>
    <row r="3" spans="1:4" ht="12.75">
      <c r="A3" s="18" t="str">
        <f>'Emplo.'!A3</f>
        <v> For the year Ended 31.3.2006</v>
      </c>
      <c r="B3" s="27"/>
      <c r="C3" s="27"/>
      <c r="D3" s="32"/>
    </row>
    <row r="4" spans="1:4" ht="12.75">
      <c r="A4" s="18"/>
      <c r="B4" s="27"/>
      <c r="C4" s="27"/>
      <c r="D4" s="32"/>
    </row>
    <row r="5" spans="1:4" ht="12.75">
      <c r="A5" s="25" t="s">
        <v>48</v>
      </c>
      <c r="B5" s="31" t="s">
        <v>49</v>
      </c>
      <c r="C5" s="31" t="s">
        <v>50</v>
      </c>
      <c r="D5" s="31" t="s">
        <v>49</v>
      </c>
    </row>
    <row r="6" spans="1:4" ht="12.75">
      <c r="A6" s="17" t="s">
        <v>74</v>
      </c>
      <c r="B6" s="10">
        <f>TRIAL!J39</f>
        <v>71</v>
      </c>
      <c r="C6" s="10" t="s">
        <v>91</v>
      </c>
      <c r="D6" s="10">
        <f>TRIAL!K35</f>
        <v>75300</v>
      </c>
    </row>
    <row r="7" spans="1:4" ht="12.75">
      <c r="A7" s="17" t="s">
        <v>57</v>
      </c>
      <c r="B7" s="10">
        <f>TRIAL!J40</f>
        <v>770</v>
      </c>
      <c r="C7" s="10" t="s">
        <v>96</v>
      </c>
      <c r="D7" s="10">
        <f>TRIAL!K20</f>
        <v>105900</v>
      </c>
    </row>
    <row r="8" spans="1:4" ht="12.75">
      <c r="A8" s="17" t="s">
        <v>81</v>
      </c>
      <c r="B8" s="10">
        <f>TRIAL!J37</f>
        <v>11462</v>
      </c>
      <c r="C8" s="10" t="s">
        <v>88</v>
      </c>
      <c r="D8" s="10">
        <f>TRIAL!K34</f>
        <v>88850</v>
      </c>
    </row>
    <row r="9" spans="1:4" ht="12.75">
      <c r="A9" s="17" t="s">
        <v>54</v>
      </c>
      <c r="B9" s="10">
        <f>TRIAL!J44</f>
        <v>11991</v>
      </c>
      <c r="C9" s="10" t="s">
        <v>93</v>
      </c>
      <c r="D9" s="10">
        <f>TRIAL!K22</f>
        <v>45240</v>
      </c>
    </row>
    <row r="10" spans="1:4" ht="12.75">
      <c r="A10" s="17" t="s">
        <v>63</v>
      </c>
      <c r="B10" s="10">
        <f>TRIAL!J46</f>
        <v>72266.8525</v>
      </c>
      <c r="C10" s="10" t="s">
        <v>151</v>
      </c>
      <c r="D10" s="10">
        <f>TRIAL!K10</f>
        <v>9400</v>
      </c>
    </row>
    <row r="11" spans="1:4" ht="12.75">
      <c r="A11" s="17" t="s">
        <v>89</v>
      </c>
      <c r="B11" s="10">
        <f>TRIAL!J50</f>
        <v>13470</v>
      </c>
      <c r="C11" s="10" t="s">
        <v>97</v>
      </c>
      <c r="D11" s="10">
        <f>TRIAL!K29</f>
        <v>1400</v>
      </c>
    </row>
    <row r="12" spans="1:4" ht="12.75">
      <c r="A12" s="17" t="s">
        <v>408</v>
      </c>
      <c r="B12" s="10">
        <f>TRIAL!J65</f>
        <v>685</v>
      </c>
      <c r="C12" s="10"/>
      <c r="D12" s="10"/>
    </row>
    <row r="13" spans="1:4" ht="12.75">
      <c r="A13" s="17" t="s">
        <v>98</v>
      </c>
      <c r="B13" s="10">
        <f>TRIAL!J70</f>
        <v>49214</v>
      </c>
      <c r="C13" s="10" t="s">
        <v>94</v>
      </c>
      <c r="D13" s="10">
        <f>TRIAL!K28</f>
        <v>13200</v>
      </c>
    </row>
    <row r="14" spans="1:4" ht="12.75">
      <c r="A14" s="17" t="s">
        <v>75</v>
      </c>
      <c r="B14" s="10">
        <f>TRIAL!J64</f>
        <v>6820</v>
      </c>
      <c r="C14" s="10" t="s">
        <v>92</v>
      </c>
      <c r="D14" s="10">
        <f>TRIAL!K7</f>
        <v>5800</v>
      </c>
    </row>
    <row r="15" spans="1:4" ht="12.75">
      <c r="A15" s="17" t="s">
        <v>55</v>
      </c>
      <c r="B15" s="10">
        <f>TRIAL!J67</f>
        <v>20526.5</v>
      </c>
      <c r="C15" s="10" t="s">
        <v>90</v>
      </c>
      <c r="D15" s="10">
        <f>TRIAL!K27</f>
        <v>5300</v>
      </c>
    </row>
    <row r="16" spans="1:4" ht="12.75">
      <c r="A16" s="10" t="s">
        <v>200</v>
      </c>
      <c r="B16" s="10">
        <f>TRIAL!J43</f>
        <v>3735</v>
      </c>
      <c r="C16" s="10" t="s">
        <v>291</v>
      </c>
      <c r="D16" s="10">
        <f>TRIAL!K31</f>
        <v>12925</v>
      </c>
    </row>
    <row r="17" spans="1:4" ht="12.75">
      <c r="A17" s="17" t="s">
        <v>87</v>
      </c>
      <c r="B17" s="10">
        <f>TRIAL!J73</f>
        <v>26685</v>
      </c>
      <c r="C17" s="10" t="s">
        <v>292</v>
      </c>
      <c r="D17" s="10">
        <f>TRIAL!K11</f>
        <v>298</v>
      </c>
    </row>
    <row r="18" spans="1:4" ht="12.75">
      <c r="A18" s="17" t="s">
        <v>201</v>
      </c>
      <c r="B18" s="10">
        <f>TRIAL!J72</f>
        <v>14000</v>
      </c>
      <c r="C18" s="10" t="s">
        <v>217</v>
      </c>
      <c r="D18" s="10">
        <f>TRIAL!K8</f>
        <v>6245</v>
      </c>
    </row>
    <row r="19" spans="1:4" ht="12.75">
      <c r="A19" s="17" t="s">
        <v>73</v>
      </c>
      <c r="B19" s="10">
        <f>TRIAL!J74</f>
        <v>333592</v>
      </c>
      <c r="C19" s="10"/>
      <c r="D19" s="10"/>
    </row>
    <row r="20" spans="1:4" ht="12.75">
      <c r="A20" s="17" t="s">
        <v>95</v>
      </c>
      <c r="B20" s="10">
        <f>TRIAL!J76</f>
        <v>1682.5</v>
      </c>
      <c r="D20" s="56"/>
    </row>
    <row r="21" spans="1:4" ht="12.75">
      <c r="A21" s="17" t="s">
        <v>60</v>
      </c>
      <c r="B21" s="10">
        <f>TRIAL!J78</f>
        <v>8846</v>
      </c>
      <c r="C21" s="26" t="s">
        <v>313</v>
      </c>
      <c r="D21" s="10">
        <f>SUM(B6:B26)-SUM(D6:D19)</f>
        <v>213058.85250000004</v>
      </c>
    </row>
    <row r="22" spans="1:4" ht="12.75">
      <c r="A22" s="17" t="s">
        <v>320</v>
      </c>
      <c r="B22" s="10">
        <f>+TRIAL!J69</f>
        <v>7100</v>
      </c>
      <c r="C22" s="26" t="s">
        <v>311</v>
      </c>
      <c r="D22" s="10"/>
    </row>
    <row r="23" spans="3:4" ht="12.75">
      <c r="C23" s="10" t="s">
        <v>312</v>
      </c>
      <c r="D23" s="10"/>
    </row>
    <row r="26" spans="2:4" ht="12.75">
      <c r="B26" s="56"/>
      <c r="C26" s="17"/>
      <c r="D26" s="17"/>
    </row>
    <row r="27" spans="1:4" ht="13.5" thickBot="1">
      <c r="A27" s="20"/>
      <c r="B27" s="21">
        <f>SUM(B6:B22)</f>
        <v>582916.8525</v>
      </c>
      <c r="C27" s="14"/>
      <c r="D27" s="21">
        <f>SUM(D6:D25)</f>
        <v>582916.8525</v>
      </c>
    </row>
    <row r="28" spans="1:3" ht="13.5" thickTop="1">
      <c r="A28" s="17"/>
      <c r="B28" s="10"/>
      <c r="C28" s="10"/>
    </row>
    <row r="29" spans="1:4" ht="12.75">
      <c r="A29" s="17"/>
      <c r="B29" s="10"/>
      <c r="C29" s="10"/>
      <c r="D29" s="10"/>
    </row>
    <row r="30" spans="1:4" ht="12.75">
      <c r="A30" s="9" t="s">
        <v>68</v>
      </c>
      <c r="B30" s="11"/>
      <c r="C30" s="12"/>
      <c r="D30" s="13"/>
    </row>
    <row r="31" spans="1:4" ht="12.75">
      <c r="A31" s="55"/>
      <c r="B31" s="11"/>
      <c r="C31" s="12"/>
      <c r="D31" s="11"/>
    </row>
    <row r="32" spans="1:4" ht="12.75">
      <c r="A32" s="55"/>
      <c r="B32" s="10"/>
      <c r="C32" s="12"/>
      <c r="D32" s="10"/>
    </row>
    <row r="33" spans="1:4" ht="12.75">
      <c r="A33" s="55" t="s">
        <v>71</v>
      </c>
      <c r="B33" s="10"/>
      <c r="C33" s="12" t="s">
        <v>69</v>
      </c>
      <c r="D33" s="13" t="s">
        <v>70</v>
      </c>
    </row>
    <row r="34" spans="1:4" ht="12.75">
      <c r="A34" s="55" t="s">
        <v>154</v>
      </c>
      <c r="B34" s="16"/>
      <c r="C34" s="55" t="s">
        <v>154</v>
      </c>
      <c r="D34" s="16"/>
    </row>
    <row r="35" spans="1:4" ht="12.75">
      <c r="A35" s="9" t="s">
        <v>185</v>
      </c>
      <c r="B35" s="10"/>
      <c r="C35" s="9" t="s">
        <v>185</v>
      </c>
      <c r="D35" s="11"/>
    </row>
    <row r="36" spans="1:4" ht="12.75">
      <c r="A36" s="55"/>
      <c r="B36" s="10"/>
      <c r="C36" s="12"/>
      <c r="D36" s="13"/>
    </row>
    <row r="37" spans="1:4" ht="12.75">
      <c r="A37" s="55"/>
      <c r="B37" s="16"/>
      <c r="C37" s="55"/>
      <c r="D37" s="16"/>
    </row>
    <row r="38" spans="1:4" ht="12.75">
      <c r="A38" s="9"/>
      <c r="B38" s="10"/>
      <c r="C38" s="9"/>
      <c r="D38" s="11"/>
    </row>
  </sheetData>
  <printOptions horizontalCentered="1"/>
  <pageMargins left="0.75" right="0.75" top="0.71" bottom="0.56" header="0.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KAREN ONG</dc:creator>
  <cp:keywords/>
  <dc:description/>
  <cp:lastModifiedBy>bios</cp:lastModifiedBy>
  <cp:lastPrinted>2006-08-14T06:57:29Z</cp:lastPrinted>
  <dcterms:created xsi:type="dcterms:W3CDTF">2000-06-27T12:00:02Z</dcterms:created>
  <dcterms:modified xsi:type="dcterms:W3CDTF">2006-08-19T09:51:11Z</dcterms:modified>
  <cp:category/>
  <cp:version/>
  <cp:contentType/>
  <cp:contentStatus/>
</cp:coreProperties>
</file>